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tiniusadviesnl-my.sharepoint.com/personal/alex_martiniusadvies_nl/Documents/Rekenmodel ZPM FZ/"/>
    </mc:Choice>
  </mc:AlternateContent>
  <xr:revisionPtr revIDLastSave="155" documentId="14_{577C31F8-60B5-7B46-A451-44D5EA2D2921}" xr6:coauthVersionLast="47" xr6:coauthVersionMax="47" xr10:uidLastSave="{76232410-9F34-BB4D-896B-4F251029D4B9}"/>
  <bookViews>
    <workbookView xWindow="0" yWindow="500" windowWidth="37820" windowHeight="27880" tabRatio="918" xr2:uid="{C92B90F4-6A91-4168-B297-DFFD90F64F41}"/>
  </bookViews>
  <sheets>
    <sheet name="Voorblad" sheetId="24" r:id="rId1"/>
    <sheet name="Berekening en uitkomsten" sheetId="19" r:id="rId2"/>
    <sheet name="UPM OFZ Ambulant" sheetId="1" r:id="rId3"/>
    <sheet name="UPM OFZ Klinisch" sheetId="22" r:id="rId4"/>
    <sheet name="UPM TBS" sheetId="23" r:id="rId5"/>
    <sheet name="2024Consult" sheetId="10" state="hidden" r:id="rId6"/>
    <sheet name="2024Groepsconsult" sheetId="11" state="hidden" r:id="rId7"/>
    <sheet name="2024Toeslagen" sheetId="26" state="hidden" r:id="rId8"/>
    <sheet name="2024Verblijf" sheetId="12" state="hidden" r:id="rId9"/>
    <sheet name="Index" sheetId="21" state="hidden" r:id="rId10"/>
  </sheets>
  <definedNames>
    <definedName name="ExternalData_2" localSheetId="7" hidden="1">'2024Toeslagen'!$A$1:$L$4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1" l="1"/>
  <c r="P8" i="1" s="1"/>
  <c r="R8" i="1" l="1"/>
  <c r="Q8" i="1"/>
  <c r="I8" i="19" l="1"/>
  <c r="D35" i="21" l="1"/>
  <c r="C35" i="19"/>
  <c r="E35" i="19" s="1"/>
  <c r="C22" i="19"/>
  <c r="E22" i="19" s="1"/>
  <c r="C9" i="19"/>
  <c r="E9" i="19" s="1"/>
  <c r="D35" i="19" l="1"/>
  <c r="D22" i="19"/>
  <c r="D9" i="19"/>
  <c r="O6" i="23"/>
  <c r="P6" i="23" s="1"/>
  <c r="S6" i="23"/>
  <c r="O7" i="23"/>
  <c r="S7" i="23"/>
  <c r="O8" i="23"/>
  <c r="S8" i="23"/>
  <c r="I14" i="19"/>
  <c r="I13" i="19"/>
  <c r="I12" i="19"/>
  <c r="I11" i="19"/>
  <c r="I10" i="19"/>
  <c r="I9" i="19"/>
  <c r="I7" i="19"/>
  <c r="B33" i="21"/>
  <c r="C33" i="21"/>
  <c r="B31" i="21"/>
  <c r="C31" i="21"/>
  <c r="B32" i="21"/>
  <c r="C32" i="21"/>
  <c r="C30" i="21"/>
  <c r="B30" i="21"/>
  <c r="D30" i="21" s="1"/>
  <c r="S7" i="22"/>
  <c r="S8" i="22"/>
  <c r="O8" i="22"/>
  <c r="P8" i="22" s="1"/>
  <c r="O7" i="22"/>
  <c r="P7" i="22" s="1"/>
  <c r="O6" i="22"/>
  <c r="P6" i="22" s="1"/>
  <c r="H25" i="21"/>
  <c r="H26" i="21" s="1"/>
  <c r="C25" i="21"/>
  <c r="C26" i="21" s="1"/>
  <c r="G26" i="21" s="1"/>
  <c r="B25" i="21"/>
  <c r="H21" i="21"/>
  <c r="H22" i="21" s="1"/>
  <c r="H23" i="21" s="1"/>
  <c r="H24" i="21" s="1"/>
  <c r="F21" i="21"/>
  <c r="F22" i="21" s="1"/>
  <c r="C21" i="21"/>
  <c r="C22" i="21" s="1"/>
  <c r="C23" i="21" s="1"/>
  <c r="C24" i="21" s="1"/>
  <c r="B21" i="21"/>
  <c r="B22" i="21" s="1"/>
  <c r="B23" i="21" s="1"/>
  <c r="B24" i="21" s="1"/>
  <c r="H14" i="21"/>
  <c r="H15" i="21" s="1"/>
  <c r="H16" i="21" s="1"/>
  <c r="H17" i="21" s="1"/>
  <c r="H18" i="21" s="1"/>
  <c r="H19" i="21" s="1"/>
  <c r="H20" i="21" s="1"/>
  <c r="C14" i="21"/>
  <c r="C15" i="21" s="1"/>
  <c r="C16" i="21" s="1"/>
  <c r="C17" i="21" s="1"/>
  <c r="C18" i="21" s="1"/>
  <c r="C19" i="21" s="1"/>
  <c r="C20" i="21" s="1"/>
  <c r="B14" i="21"/>
  <c r="B15" i="21" s="1"/>
  <c r="B16" i="21" s="1"/>
  <c r="B17" i="21" s="1"/>
  <c r="B18" i="21" s="1"/>
  <c r="B19" i="21" s="1"/>
  <c r="B20" i="21" s="1"/>
  <c r="G13" i="21"/>
  <c r="F13" i="21"/>
  <c r="E13" i="21"/>
  <c r="D13" i="21"/>
  <c r="G12" i="21"/>
  <c r="F12" i="21"/>
  <c r="E12" i="21"/>
  <c r="D12" i="21"/>
  <c r="G11" i="21"/>
  <c r="F11" i="21"/>
  <c r="E11" i="21"/>
  <c r="D11" i="21"/>
  <c r="G10" i="21"/>
  <c r="F10" i="21"/>
  <c r="E10" i="21"/>
  <c r="D10" i="21"/>
  <c r="G9" i="21"/>
  <c r="F9" i="21"/>
  <c r="E9" i="21"/>
  <c r="D9" i="21"/>
  <c r="G8" i="21"/>
  <c r="F8" i="21"/>
  <c r="E8" i="21"/>
  <c r="D8" i="21"/>
  <c r="G7" i="21"/>
  <c r="F7" i="21"/>
  <c r="E7" i="21"/>
  <c r="D7" i="21"/>
  <c r="G6" i="21"/>
  <c r="F6" i="21"/>
  <c r="E6" i="21"/>
  <c r="D6" i="21"/>
  <c r="G5" i="21"/>
  <c r="G21" i="21" s="1"/>
  <c r="G22" i="21" s="1"/>
  <c r="F5" i="21"/>
  <c r="E5" i="21"/>
  <c r="E21" i="21" s="1"/>
  <c r="E22" i="21" s="1"/>
  <c r="E23" i="21" s="1"/>
  <c r="D5" i="21"/>
  <c r="D21" i="21" s="1"/>
  <c r="D22" i="21" s="1"/>
  <c r="D23" i="21" s="1"/>
  <c r="G4" i="21"/>
  <c r="F4" i="21"/>
  <c r="E4" i="21"/>
  <c r="D4" i="21"/>
  <c r="G3" i="21"/>
  <c r="F3" i="21"/>
  <c r="E3" i="21"/>
  <c r="D3" i="21"/>
  <c r="G2" i="21"/>
  <c r="G14" i="21" s="1"/>
  <c r="F2" i="21"/>
  <c r="F14" i="21" s="1"/>
  <c r="E2" i="21"/>
  <c r="E14" i="21" s="1"/>
  <c r="D2" i="21"/>
  <c r="D14" i="21" s="1"/>
  <c r="Q8" i="23" l="1"/>
  <c r="P8" i="23"/>
  <c r="Q7" i="23"/>
  <c r="P7" i="23"/>
  <c r="Q6" i="23"/>
  <c r="Q8" i="22"/>
  <c r="Q7" i="22"/>
  <c r="Q6" i="22"/>
  <c r="R7" i="23"/>
  <c r="R8" i="23"/>
  <c r="R8" i="22"/>
  <c r="R6" i="23"/>
  <c r="F23" i="21"/>
  <c r="F24" i="21" s="1"/>
  <c r="G23" i="21"/>
  <c r="G24" i="21" s="1"/>
  <c r="D33" i="21"/>
  <c r="D24" i="21"/>
  <c r="E24" i="21"/>
  <c r="D32" i="21"/>
  <c r="D31" i="21"/>
  <c r="D15" i="21"/>
  <c r="D16" i="21" s="1"/>
  <c r="D17" i="21" s="1"/>
  <c r="D18" i="21" s="1"/>
  <c r="D19" i="21" s="1"/>
  <c r="D20" i="21" s="1"/>
  <c r="E15" i="21"/>
  <c r="E16" i="21" s="1"/>
  <c r="E17" i="21" s="1"/>
  <c r="E18" i="21" s="1"/>
  <c r="E19" i="21" s="1"/>
  <c r="E20" i="21" s="1"/>
  <c r="F15" i="21"/>
  <c r="G15" i="21"/>
  <c r="F16" i="21"/>
  <c r="F25" i="21"/>
  <c r="E25" i="21"/>
  <c r="F17" i="21"/>
  <c r="F18" i="21" s="1"/>
  <c r="F19" i="21" s="1"/>
  <c r="F20" i="21" s="1"/>
  <c r="G25" i="21"/>
  <c r="G16" i="21"/>
  <c r="G17" i="21" s="1"/>
  <c r="G18" i="21" s="1"/>
  <c r="G19" i="21" s="1"/>
  <c r="G20" i="21" s="1"/>
  <c r="S6" i="22"/>
  <c r="R7" i="22"/>
  <c r="R6" i="22"/>
  <c r="D25" i="21"/>
  <c r="B26" i="21"/>
  <c r="C25" i="19" l="1"/>
  <c r="I38" i="19"/>
  <c r="I37" i="19"/>
  <c r="I24" i="19"/>
  <c r="I25" i="19"/>
  <c r="C38" i="19"/>
  <c r="C24" i="19"/>
  <c r="C37" i="19"/>
  <c r="F26" i="21"/>
  <c r="E26" i="21"/>
  <c r="D26" i="21"/>
  <c r="C26" i="19" l="1"/>
  <c r="I40" i="19"/>
  <c r="I39" i="19"/>
  <c r="G42" i="19" s="1"/>
  <c r="I27" i="19"/>
  <c r="I26" i="19"/>
  <c r="G29" i="19" s="1"/>
  <c r="C39" i="19"/>
  <c r="I42" i="19" l="1"/>
  <c r="I29" i="19"/>
  <c r="B29" i="19"/>
  <c r="C29" i="19" s="1"/>
  <c r="A42" i="19"/>
  <c r="B42" i="19"/>
  <c r="C42" i="19" s="1"/>
  <c r="O7" i="1"/>
  <c r="O6" i="1"/>
  <c r="P6" i="1" s="1"/>
  <c r="Q7" i="1" l="1"/>
  <c r="P7" i="1"/>
  <c r="Q6" i="1"/>
  <c r="A29" i="19"/>
  <c r="R7" i="1"/>
  <c r="R6" i="1"/>
  <c r="C12" i="19" l="1"/>
  <c r="C11" i="19"/>
  <c r="C13" i="19" l="1"/>
  <c r="A16" i="19" s="1"/>
  <c r="B16" i="19" l="1"/>
  <c r="C16" i="19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</future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<sst xmlns="http://schemas.openxmlformats.org/spreadsheetml/2006/main" count="5848" uniqueCount="1382">
  <si>
    <t>Prestatiecode</t>
  </si>
  <si>
    <t>Omschrijving</t>
  </si>
  <si>
    <t>ID</t>
  </si>
  <si>
    <t>Prestatie_code</t>
  </si>
  <si>
    <t>Consulttype</t>
  </si>
  <si>
    <t>Duur vanaf</t>
  </si>
  <si>
    <t>Setting</t>
  </si>
  <si>
    <t>Beroepscategorie</t>
  </si>
  <si>
    <t>financieringsstroom</t>
  </si>
  <si>
    <t>Aantal directe minuten</t>
  </si>
  <si>
    <t>CO0001</t>
  </si>
  <si>
    <t>Diagnostiek</t>
  </si>
  <si>
    <t>Ambulant – kwaliteitsstatuut sectie II</t>
  </si>
  <si>
    <t>Overige beroepen</t>
  </si>
  <si>
    <t>ggz</t>
  </si>
  <si>
    <t>CO0002</t>
  </si>
  <si>
    <t>Ambulant – kwaliteitsstatuut sectie III – monodisciplinair</t>
  </si>
  <si>
    <t>CO0003</t>
  </si>
  <si>
    <t>Ambulant – kwaliteitsstatuut sectie III – multidisciplinair</t>
  </si>
  <si>
    <t>CO0004</t>
  </si>
  <si>
    <t>Outreachend</t>
  </si>
  <si>
    <t>CO0005</t>
  </si>
  <si>
    <t>CO0006</t>
  </si>
  <si>
    <t>ggz en fz</t>
  </si>
  <si>
    <t>CO0007</t>
  </si>
  <si>
    <t>Forensische en beveiligde zorg - niet klinische of ambulante zorg</t>
  </si>
  <si>
    <t>CO0008</t>
  </si>
  <si>
    <t>Hoogspecialistisch ggz (ambulant en klinisch, met contractvoorwaarde)</t>
  </si>
  <si>
    <t>CO0009</t>
  </si>
  <si>
    <t>Arts - specialist (Wet Big artikel 14)</t>
  </si>
  <si>
    <t>CO0011</t>
  </si>
  <si>
    <t>CO0012</t>
  </si>
  <si>
    <t>CO0013</t>
  </si>
  <si>
    <t>CO0014</t>
  </si>
  <si>
    <t>CO0015</t>
  </si>
  <si>
    <t>CO0016</t>
  </si>
  <si>
    <t>CO0017</t>
  </si>
  <si>
    <t>CO0018</t>
  </si>
  <si>
    <t>Klinisch (neuro)psycholoog (Wet Big artikel 14)</t>
  </si>
  <si>
    <t>CO0019</t>
  </si>
  <si>
    <t>CO0020</t>
  </si>
  <si>
    <t>CO0021</t>
  </si>
  <si>
    <t>CO0022</t>
  </si>
  <si>
    <t>CO0023</t>
  </si>
  <si>
    <t>CO0024</t>
  </si>
  <si>
    <t>CO0025</t>
  </si>
  <si>
    <t>CO0026</t>
  </si>
  <si>
    <t>Verpleegkundig specialist geestelijke gezondheidszorg (Wet Big artikel 14)</t>
  </si>
  <si>
    <t>CO0027</t>
  </si>
  <si>
    <t>CO0028</t>
  </si>
  <si>
    <t>CO0029</t>
  </si>
  <si>
    <t>CO0030</t>
  </si>
  <si>
    <t>CO0031</t>
  </si>
  <si>
    <t>CO0032</t>
  </si>
  <si>
    <t>CO0033</t>
  </si>
  <si>
    <t>CO0034</t>
  </si>
  <si>
    <t>Arts (Wet Big artikel 3)</t>
  </si>
  <si>
    <t>CO0035</t>
  </si>
  <si>
    <t>CO0036</t>
  </si>
  <si>
    <t>CO0037</t>
  </si>
  <si>
    <t>CO0038</t>
  </si>
  <si>
    <t>CO0039</t>
  </si>
  <si>
    <t>CO0040</t>
  </si>
  <si>
    <t>CO0041</t>
  </si>
  <si>
    <t>CO0042</t>
  </si>
  <si>
    <t>Gezondheidszorgpsycholoog (Wet Big artikel 3)</t>
  </si>
  <si>
    <t>CO0043</t>
  </si>
  <si>
    <t>CO0044</t>
  </si>
  <si>
    <t>CO0045</t>
  </si>
  <si>
    <t>CO0046</t>
  </si>
  <si>
    <t>CO0047</t>
  </si>
  <si>
    <t>CO0048</t>
  </si>
  <si>
    <t>CO0049</t>
  </si>
  <si>
    <t>CO0050</t>
  </si>
  <si>
    <t>Psychotherapeut (Wet Big artikel 3)</t>
  </si>
  <si>
    <t>CO0051</t>
  </si>
  <si>
    <t>CO0052</t>
  </si>
  <si>
    <t>CO0053</t>
  </si>
  <si>
    <t>CO0054</t>
  </si>
  <si>
    <t>CO0055</t>
  </si>
  <si>
    <t>CO0056</t>
  </si>
  <si>
    <t>CO0057</t>
  </si>
  <si>
    <t>CO0058</t>
  </si>
  <si>
    <t>Verpleegkundige (Wet Big artikel 3)</t>
  </si>
  <si>
    <t>CO0059</t>
  </si>
  <si>
    <t>CO0060</t>
  </si>
  <si>
    <t>CO0061</t>
  </si>
  <si>
    <t>CO0062</t>
  </si>
  <si>
    <t>CO0063</t>
  </si>
  <si>
    <t>CO0064</t>
  </si>
  <si>
    <t>CO0065</t>
  </si>
  <si>
    <t>CO0066</t>
  </si>
  <si>
    <t>Behandeling</t>
  </si>
  <si>
    <t>CO0067</t>
  </si>
  <si>
    <t>CO0068</t>
  </si>
  <si>
    <t>CO0069</t>
  </si>
  <si>
    <t>CO0070</t>
  </si>
  <si>
    <t>CO0071</t>
  </si>
  <si>
    <t>CO0072</t>
  </si>
  <si>
    <t>CO0073</t>
  </si>
  <si>
    <t>CO0074</t>
  </si>
  <si>
    <t>CO0076</t>
  </si>
  <si>
    <t>CO0077</t>
  </si>
  <si>
    <t>CO0078</t>
  </si>
  <si>
    <t>CO0079</t>
  </si>
  <si>
    <t>CO0080</t>
  </si>
  <si>
    <t>CO0081</t>
  </si>
  <si>
    <t>CO0082</t>
  </si>
  <si>
    <t>CO0083</t>
  </si>
  <si>
    <t>CO0084</t>
  </si>
  <si>
    <t>CO0085</t>
  </si>
  <si>
    <t>CO0086</t>
  </si>
  <si>
    <t>CO0087</t>
  </si>
  <si>
    <t>CO0088</t>
  </si>
  <si>
    <t>CO0089</t>
  </si>
  <si>
    <t>CO0090</t>
  </si>
  <si>
    <t>CO0091</t>
  </si>
  <si>
    <t>CO0092</t>
  </si>
  <si>
    <t>CO0093</t>
  </si>
  <si>
    <t>CO0094</t>
  </si>
  <si>
    <t>CO0095</t>
  </si>
  <si>
    <t>CO0096</t>
  </si>
  <si>
    <t>CO0097</t>
  </si>
  <si>
    <t>CO0098</t>
  </si>
  <si>
    <t>CO0099</t>
  </si>
  <si>
    <t>CO0100</t>
  </si>
  <si>
    <t>CO0101</t>
  </si>
  <si>
    <t>CO0102</t>
  </si>
  <si>
    <t>CO0103</t>
  </si>
  <si>
    <t>CO0104</t>
  </si>
  <si>
    <t>CO0105</t>
  </si>
  <si>
    <t>CO0106</t>
  </si>
  <si>
    <t>CO0107</t>
  </si>
  <si>
    <t>CO0108</t>
  </si>
  <si>
    <t>CO0109</t>
  </si>
  <si>
    <t>CO0110</t>
  </si>
  <si>
    <t>CO0111</t>
  </si>
  <si>
    <t>CO0112</t>
  </si>
  <si>
    <t>CO0113</t>
  </si>
  <si>
    <t>CO0114</t>
  </si>
  <si>
    <t>CO0115</t>
  </si>
  <si>
    <t>CO0116</t>
  </si>
  <si>
    <t>CO0117</t>
  </si>
  <si>
    <t>CO0118</t>
  </si>
  <si>
    <t>CO0119</t>
  </si>
  <si>
    <t>CO0120</t>
  </si>
  <si>
    <t>CO0121</t>
  </si>
  <si>
    <t>CO0122</t>
  </si>
  <si>
    <t>CO0123</t>
  </si>
  <si>
    <t>CO0124</t>
  </si>
  <si>
    <t>CO0125</t>
  </si>
  <si>
    <t>CO0126</t>
  </si>
  <si>
    <t>CO0127</t>
  </si>
  <si>
    <t>CO0128</t>
  </si>
  <si>
    <t>CO0129</t>
  </si>
  <si>
    <t>CO0130</t>
  </si>
  <si>
    <t>CO0131</t>
  </si>
  <si>
    <t>CO0132</t>
  </si>
  <si>
    <t>CO0133</t>
  </si>
  <si>
    <t>CO0134</t>
  </si>
  <si>
    <t>CO0135</t>
  </si>
  <si>
    <t>CO0136</t>
  </si>
  <si>
    <t>CO0137</t>
  </si>
  <si>
    <t>CO0138</t>
  </si>
  <si>
    <t>CO0139</t>
  </si>
  <si>
    <t>CO0141</t>
  </si>
  <si>
    <t>CO0142</t>
  </si>
  <si>
    <t>CO0143</t>
  </si>
  <si>
    <t>CO0144</t>
  </si>
  <si>
    <t>CO0145</t>
  </si>
  <si>
    <t>CO0146</t>
  </si>
  <si>
    <t>CO0147</t>
  </si>
  <si>
    <t>CO0148</t>
  </si>
  <si>
    <t>CO0149</t>
  </si>
  <si>
    <t>CO0150</t>
  </si>
  <si>
    <t>CO0151</t>
  </si>
  <si>
    <t>CO0152</t>
  </si>
  <si>
    <t>CO0153</t>
  </si>
  <si>
    <t>CO0154</t>
  </si>
  <si>
    <t>CO0155</t>
  </si>
  <si>
    <t>CO0156</t>
  </si>
  <si>
    <t>CO0157</t>
  </si>
  <si>
    <t>CO0158</t>
  </si>
  <si>
    <t>CO0159</t>
  </si>
  <si>
    <t>CO0160</t>
  </si>
  <si>
    <t>CO0161</t>
  </si>
  <si>
    <t>CO0162</t>
  </si>
  <si>
    <t>CO0163</t>
  </si>
  <si>
    <t>CO0164</t>
  </si>
  <si>
    <t>CO0165</t>
  </si>
  <si>
    <t>CO0166</t>
  </si>
  <si>
    <t>CO0167</t>
  </si>
  <si>
    <t>CO0168</t>
  </si>
  <si>
    <t>CO0169</t>
  </si>
  <si>
    <t>CO0170</t>
  </si>
  <si>
    <t>CO0171</t>
  </si>
  <si>
    <t>CO0172</t>
  </si>
  <si>
    <t>CO0173</t>
  </si>
  <si>
    <t>CO0174</t>
  </si>
  <si>
    <t>CO0175</t>
  </si>
  <si>
    <t>CO0176</t>
  </si>
  <si>
    <t>CO0177</t>
  </si>
  <si>
    <t>CO0178</t>
  </si>
  <si>
    <t>CO0179</t>
  </si>
  <si>
    <t>CO0180</t>
  </si>
  <si>
    <t>CO0181</t>
  </si>
  <si>
    <t>CO0182</t>
  </si>
  <si>
    <t>CO0183</t>
  </si>
  <si>
    <t>CO0184</t>
  </si>
  <si>
    <t>CO0185</t>
  </si>
  <si>
    <t>CO0186</t>
  </si>
  <si>
    <t>CO0187</t>
  </si>
  <si>
    <t>CO0188</t>
  </si>
  <si>
    <t>CO0189</t>
  </si>
  <si>
    <t>CO0190</t>
  </si>
  <si>
    <t>CO0191</t>
  </si>
  <si>
    <t>CO0192</t>
  </si>
  <si>
    <t>CO0193</t>
  </si>
  <si>
    <t>CO0194</t>
  </si>
  <si>
    <t>CO0195</t>
  </si>
  <si>
    <t>CO0196</t>
  </si>
  <si>
    <t>CO0197</t>
  </si>
  <si>
    <t>CO0198</t>
  </si>
  <si>
    <t>CO0199</t>
  </si>
  <si>
    <t>CO0200</t>
  </si>
  <si>
    <t>CO0201</t>
  </si>
  <si>
    <t>CO0202</t>
  </si>
  <si>
    <t>CO0203</t>
  </si>
  <si>
    <t>CO0204</t>
  </si>
  <si>
    <t>CO0206</t>
  </si>
  <si>
    <t>CO0207</t>
  </si>
  <si>
    <t>CO0208</t>
  </si>
  <si>
    <t>CO0209</t>
  </si>
  <si>
    <t>CO0210</t>
  </si>
  <si>
    <t>CO0211</t>
  </si>
  <si>
    <t>CO0212</t>
  </si>
  <si>
    <t>CO0213</t>
  </si>
  <si>
    <t>CO0214</t>
  </si>
  <si>
    <t>CO0215</t>
  </si>
  <si>
    <t>CO0216</t>
  </si>
  <si>
    <t>CO0217</t>
  </si>
  <si>
    <t>CO0218</t>
  </si>
  <si>
    <t>CO0219</t>
  </si>
  <si>
    <t>CO0220</t>
  </si>
  <si>
    <t>CO0221</t>
  </si>
  <si>
    <t>CO0222</t>
  </si>
  <si>
    <t>CO0223</t>
  </si>
  <si>
    <t>CO0224</t>
  </si>
  <si>
    <t>CO0225</t>
  </si>
  <si>
    <t>CO0226</t>
  </si>
  <si>
    <t>CO0227</t>
  </si>
  <si>
    <t>CO0228</t>
  </si>
  <si>
    <t>CO0229</t>
  </si>
  <si>
    <t>CO0230</t>
  </si>
  <si>
    <t>CO0231</t>
  </si>
  <si>
    <t>CO0232</t>
  </si>
  <si>
    <t>CO0233</t>
  </si>
  <si>
    <t>CO0234</t>
  </si>
  <si>
    <t>CO0235</t>
  </si>
  <si>
    <t>CO0236</t>
  </si>
  <si>
    <t>CO0237</t>
  </si>
  <si>
    <t>CO0238</t>
  </si>
  <si>
    <t>CO0239</t>
  </si>
  <si>
    <t>CO0240</t>
  </si>
  <si>
    <t>CO0241</t>
  </si>
  <si>
    <t>CO0242</t>
  </si>
  <si>
    <t>CO0243</t>
  </si>
  <si>
    <t>CO0244</t>
  </si>
  <si>
    <t>CO0245</t>
  </si>
  <si>
    <t>CO0246</t>
  </si>
  <si>
    <t>CO0247</t>
  </si>
  <si>
    <t>CO0248</t>
  </si>
  <si>
    <t>CO0249</t>
  </si>
  <si>
    <t>CO0250</t>
  </si>
  <si>
    <t>CO0251</t>
  </si>
  <si>
    <t>CO0252</t>
  </si>
  <si>
    <t>CO0253</t>
  </si>
  <si>
    <t>CO0254</t>
  </si>
  <si>
    <t>CO0255</t>
  </si>
  <si>
    <t>CO0256</t>
  </si>
  <si>
    <t>CO0257</t>
  </si>
  <si>
    <t>CO0258</t>
  </si>
  <si>
    <t>CO0259</t>
  </si>
  <si>
    <t>CO0260</t>
  </si>
  <si>
    <t>CO0261</t>
  </si>
  <si>
    <t>CO0262</t>
  </si>
  <si>
    <t>CO0263</t>
  </si>
  <si>
    <t>CO0264</t>
  </si>
  <si>
    <t>CO0265</t>
  </si>
  <si>
    <t>CO0266</t>
  </si>
  <si>
    <t>CO0267</t>
  </si>
  <si>
    <t>CO0268</t>
  </si>
  <si>
    <t>CO0269</t>
  </si>
  <si>
    <t>CO0271</t>
  </si>
  <si>
    <t>CO0272</t>
  </si>
  <si>
    <t>CO0273</t>
  </si>
  <si>
    <t>CO0274</t>
  </si>
  <si>
    <t>CO0275</t>
  </si>
  <si>
    <t>CO0276</t>
  </si>
  <si>
    <t>CO0277</t>
  </si>
  <si>
    <t>CO0278</t>
  </si>
  <si>
    <t>CO0279</t>
  </si>
  <si>
    <t>CO0280</t>
  </si>
  <si>
    <t>CO0281</t>
  </si>
  <si>
    <t>CO0282</t>
  </si>
  <si>
    <t>CO0283</t>
  </si>
  <si>
    <t>CO0284</t>
  </si>
  <si>
    <t>CO0285</t>
  </si>
  <si>
    <t>CO0286</t>
  </si>
  <si>
    <t>CO0287</t>
  </si>
  <si>
    <t>CO0288</t>
  </si>
  <si>
    <t>CO0289</t>
  </si>
  <si>
    <t>CO0290</t>
  </si>
  <si>
    <t>CO0291</t>
  </si>
  <si>
    <t>CO0292</t>
  </si>
  <si>
    <t>CO0293</t>
  </si>
  <si>
    <t>CO0294</t>
  </si>
  <si>
    <t>CO0295</t>
  </si>
  <si>
    <t>CO0296</t>
  </si>
  <si>
    <t>CO0297</t>
  </si>
  <si>
    <t>CO0298</t>
  </si>
  <si>
    <t>CO0299</t>
  </si>
  <si>
    <t>CO0300</t>
  </si>
  <si>
    <t>CO0301</t>
  </si>
  <si>
    <t>CO0302</t>
  </si>
  <si>
    <t>CO0303</t>
  </si>
  <si>
    <t>CO0304</t>
  </si>
  <si>
    <t>CO0305</t>
  </si>
  <si>
    <t>CO0306</t>
  </si>
  <si>
    <t>CO0307</t>
  </si>
  <si>
    <t>CO0308</t>
  </si>
  <si>
    <t>CO0309</t>
  </si>
  <si>
    <t>CO0310</t>
  </si>
  <si>
    <t>CO0311</t>
  </si>
  <si>
    <t>CO0312</t>
  </si>
  <si>
    <t>CO0313</t>
  </si>
  <si>
    <t>CO0314</t>
  </si>
  <si>
    <t>CO0315</t>
  </si>
  <si>
    <t>CO0316</t>
  </si>
  <si>
    <t>CO0317</t>
  </si>
  <si>
    <t>CO0318</t>
  </si>
  <si>
    <t>CO0319</t>
  </si>
  <si>
    <t>CO0320</t>
  </si>
  <si>
    <t>CO0321</t>
  </si>
  <si>
    <t>CO0322</t>
  </si>
  <si>
    <t>CO0323</t>
  </si>
  <si>
    <t>CO0324</t>
  </si>
  <si>
    <t>CO0325</t>
  </si>
  <si>
    <t>CO0326</t>
  </si>
  <si>
    <t>CO0327</t>
  </si>
  <si>
    <t>CO0328</t>
  </si>
  <si>
    <t>CO0329</t>
  </si>
  <si>
    <t>CO0330</t>
  </si>
  <si>
    <t>CO0331</t>
  </si>
  <si>
    <t>CO0332</t>
  </si>
  <si>
    <t>CO0333</t>
  </si>
  <si>
    <t>CO0334</t>
  </si>
  <si>
    <t>CO0336</t>
  </si>
  <si>
    <t>CO0337</t>
  </si>
  <si>
    <t>CO0338</t>
  </si>
  <si>
    <t>CO0339</t>
  </si>
  <si>
    <t>CO0340</t>
  </si>
  <si>
    <t>CO0341</t>
  </si>
  <si>
    <t>CO0342</t>
  </si>
  <si>
    <t>CO0343</t>
  </si>
  <si>
    <t>CO0344</t>
  </si>
  <si>
    <t>CO0345</t>
  </si>
  <si>
    <t>CO0346</t>
  </si>
  <si>
    <t>CO0347</t>
  </si>
  <si>
    <t>CO0348</t>
  </si>
  <si>
    <t>CO0349</t>
  </si>
  <si>
    <t>CO0350</t>
  </si>
  <si>
    <t>CO0351</t>
  </si>
  <si>
    <t>CO0352</t>
  </si>
  <si>
    <t>CO0353</t>
  </si>
  <si>
    <t>CO0354</t>
  </si>
  <si>
    <t>CO0355</t>
  </si>
  <si>
    <t>CO0356</t>
  </si>
  <si>
    <t>CO0357</t>
  </si>
  <si>
    <t>CO0358</t>
  </si>
  <si>
    <t>CO0359</t>
  </si>
  <si>
    <t>CO0360</t>
  </si>
  <si>
    <t>CO0361</t>
  </si>
  <si>
    <t>CO0362</t>
  </si>
  <si>
    <t>CO0363</t>
  </si>
  <si>
    <t>CO0364</t>
  </si>
  <si>
    <t>CO0365</t>
  </si>
  <si>
    <t>CO0366</t>
  </si>
  <si>
    <t>CO0367</t>
  </si>
  <si>
    <t>CO0368</t>
  </si>
  <si>
    <t>CO0369</t>
  </si>
  <si>
    <t>CO0370</t>
  </si>
  <si>
    <t>CO0371</t>
  </si>
  <si>
    <t>CO0372</t>
  </si>
  <si>
    <t>CO0373</t>
  </si>
  <si>
    <t>CO0374</t>
  </si>
  <si>
    <t>CO0375</t>
  </si>
  <si>
    <t>CO0376</t>
  </si>
  <si>
    <t>CO0377</t>
  </si>
  <si>
    <t>CO0378</t>
  </si>
  <si>
    <t>CO0379</t>
  </si>
  <si>
    <t>CO0380</t>
  </si>
  <si>
    <t>CO0381</t>
  </si>
  <si>
    <t>CO0382</t>
  </si>
  <si>
    <t>CO0383</t>
  </si>
  <si>
    <t>CO0384</t>
  </si>
  <si>
    <t>CO0385</t>
  </si>
  <si>
    <t>CO0386</t>
  </si>
  <si>
    <t>CO0387</t>
  </si>
  <si>
    <t>CO0388</t>
  </si>
  <si>
    <t>CO0389</t>
  </si>
  <si>
    <t>CO0390</t>
  </si>
  <si>
    <t>CO0391</t>
  </si>
  <si>
    <t>CO0392</t>
  </si>
  <si>
    <t>CO0393</t>
  </si>
  <si>
    <t>CO0394</t>
  </si>
  <si>
    <t>CO0395</t>
  </si>
  <si>
    <t>CO0396</t>
  </si>
  <si>
    <t>CO0397</t>
  </si>
  <si>
    <t>CO0398</t>
  </si>
  <si>
    <t>CO0399</t>
  </si>
  <si>
    <t>CO0401</t>
  </si>
  <si>
    <t>CO0402</t>
  </si>
  <si>
    <t>CO0403</t>
  </si>
  <si>
    <t>CO0404</t>
  </si>
  <si>
    <t>CO0405</t>
  </si>
  <si>
    <t>CO0406</t>
  </si>
  <si>
    <t>CO0407</t>
  </si>
  <si>
    <t>CO0408</t>
  </si>
  <si>
    <t>CO0409</t>
  </si>
  <si>
    <t>CO0410</t>
  </si>
  <si>
    <t>CO0411</t>
  </si>
  <si>
    <t>CO0412</t>
  </si>
  <si>
    <t>CO0413</t>
  </si>
  <si>
    <t>CO0414</t>
  </si>
  <si>
    <t>CO0415</t>
  </si>
  <si>
    <t>CO0416</t>
  </si>
  <si>
    <t>CO0417</t>
  </si>
  <si>
    <t>CO0418</t>
  </si>
  <si>
    <t>CO0419</t>
  </si>
  <si>
    <t>CO0420</t>
  </si>
  <si>
    <t>CO0421</t>
  </si>
  <si>
    <t>CO0422</t>
  </si>
  <si>
    <t>CO0423</t>
  </si>
  <si>
    <t>CO0424</t>
  </si>
  <si>
    <t>CO0425</t>
  </si>
  <si>
    <t>CO0426</t>
  </si>
  <si>
    <t>CO0427</t>
  </si>
  <si>
    <t>CO0428</t>
  </si>
  <si>
    <t>CO0429</t>
  </si>
  <si>
    <t>CO0430</t>
  </si>
  <si>
    <t>CO0431</t>
  </si>
  <si>
    <t>CO0432</t>
  </si>
  <si>
    <t>CO0433</t>
  </si>
  <si>
    <t>CO0434</t>
  </si>
  <si>
    <t>CO0435</t>
  </si>
  <si>
    <t>CO0436</t>
  </si>
  <si>
    <t>CO0437</t>
  </si>
  <si>
    <t>CO0438</t>
  </si>
  <si>
    <t>CO0439</t>
  </si>
  <si>
    <t>CO0440</t>
  </si>
  <si>
    <t>CO0441</t>
  </si>
  <si>
    <t>CO0442</t>
  </si>
  <si>
    <t>CO0443</t>
  </si>
  <si>
    <t>CO0444</t>
  </si>
  <si>
    <t>CO0445</t>
  </si>
  <si>
    <t>CO0446</t>
  </si>
  <si>
    <t>CO0447</t>
  </si>
  <si>
    <t>CO0448</t>
  </si>
  <si>
    <t>CO0449</t>
  </si>
  <si>
    <t>CO0450</t>
  </si>
  <si>
    <t>CO0451</t>
  </si>
  <si>
    <t>CO0452</t>
  </si>
  <si>
    <t>CO0453</t>
  </si>
  <si>
    <t>CO0454</t>
  </si>
  <si>
    <t>CO0455</t>
  </si>
  <si>
    <t>CO0456</t>
  </si>
  <si>
    <t>CO0457</t>
  </si>
  <si>
    <t>CO0458</t>
  </si>
  <si>
    <t>CO0459</t>
  </si>
  <si>
    <t>CO0460</t>
  </si>
  <si>
    <t>CO0461</t>
  </si>
  <si>
    <t>CO0462</t>
  </si>
  <si>
    <t>CO0463</t>
  </si>
  <si>
    <t>CO0464</t>
  </si>
  <si>
    <t>CO0466</t>
  </si>
  <si>
    <t>CO0467</t>
  </si>
  <si>
    <t>CO0468</t>
  </si>
  <si>
    <t>CO0469</t>
  </si>
  <si>
    <t>CO0470</t>
  </si>
  <si>
    <t>CO0471</t>
  </si>
  <si>
    <t>CO0472</t>
  </si>
  <si>
    <t>CO0473</t>
  </si>
  <si>
    <t>CO0474</t>
  </si>
  <si>
    <t>CO0475</t>
  </si>
  <si>
    <t>CO0476</t>
  </si>
  <si>
    <t>CO0477</t>
  </si>
  <si>
    <t>CO0478</t>
  </si>
  <si>
    <t>CO0479</t>
  </si>
  <si>
    <t>CO0480</t>
  </si>
  <si>
    <t>CO0481</t>
  </si>
  <si>
    <t>CO0482</t>
  </si>
  <si>
    <t>CO0483</t>
  </si>
  <si>
    <t>CO0484</t>
  </si>
  <si>
    <t>CO0485</t>
  </si>
  <si>
    <t>CO0486</t>
  </si>
  <si>
    <t>CO0487</t>
  </si>
  <si>
    <t>CO0488</t>
  </si>
  <si>
    <t>CO0489</t>
  </si>
  <si>
    <t>CO0490</t>
  </si>
  <si>
    <t>CO0491</t>
  </si>
  <si>
    <t>CO0492</t>
  </si>
  <si>
    <t>CO0493</t>
  </si>
  <si>
    <t>CO0494</t>
  </si>
  <si>
    <t>CO0495</t>
  </si>
  <si>
    <t>CO0496</t>
  </si>
  <si>
    <t>CO0497</t>
  </si>
  <si>
    <t>CO0498</t>
  </si>
  <si>
    <t>CO0499</t>
  </si>
  <si>
    <t>CO0500</t>
  </si>
  <si>
    <t>CO0501</t>
  </si>
  <si>
    <t>CO0502</t>
  </si>
  <si>
    <t>CO0503</t>
  </si>
  <si>
    <t>CO0504</t>
  </si>
  <si>
    <t>CO0505</t>
  </si>
  <si>
    <t>CO0506</t>
  </si>
  <si>
    <t>CO0507</t>
  </si>
  <si>
    <t>CO0508</t>
  </si>
  <si>
    <t>CO0509</t>
  </si>
  <si>
    <t>CO0510</t>
  </si>
  <si>
    <t>CO0511</t>
  </si>
  <si>
    <t>CO0512</t>
  </si>
  <si>
    <t>CO0513</t>
  </si>
  <si>
    <t>CO0514</t>
  </si>
  <si>
    <t>CO0515</t>
  </si>
  <si>
    <t>CO0516</t>
  </si>
  <si>
    <t>CO0517</t>
  </si>
  <si>
    <t>CO0518</t>
  </si>
  <si>
    <t>CO0519</t>
  </si>
  <si>
    <t>CO0520</t>
  </si>
  <si>
    <t>CO0521</t>
  </si>
  <si>
    <t>CO0522</t>
  </si>
  <si>
    <t>CO0523</t>
  </si>
  <si>
    <t>CO0524</t>
  </si>
  <si>
    <t>CO0525</t>
  </si>
  <si>
    <t>CO0526</t>
  </si>
  <si>
    <t>CO0527</t>
  </si>
  <si>
    <t>CO0528</t>
  </si>
  <si>
    <t>CO0529</t>
  </si>
  <si>
    <t>CO0531</t>
  </si>
  <si>
    <t>CO0532</t>
  </si>
  <si>
    <t>CO0533</t>
  </si>
  <si>
    <t>CO0534</t>
  </si>
  <si>
    <t>CO0535</t>
  </si>
  <si>
    <t>CO0536</t>
  </si>
  <si>
    <t>CO0537</t>
  </si>
  <si>
    <t>CO0538</t>
  </si>
  <si>
    <t>CO0539</t>
  </si>
  <si>
    <t>CO0540</t>
  </si>
  <si>
    <t>CO0541</t>
  </si>
  <si>
    <t>CO0542</t>
  </si>
  <si>
    <t>CO0543</t>
  </si>
  <si>
    <t>CO0544</t>
  </si>
  <si>
    <t>CO0545</t>
  </si>
  <si>
    <t>CO0546</t>
  </si>
  <si>
    <t>CO0547</t>
  </si>
  <si>
    <t>CO0548</t>
  </si>
  <si>
    <t>CO0549</t>
  </si>
  <si>
    <t>CO0550</t>
  </si>
  <si>
    <t>CO0551</t>
  </si>
  <si>
    <t>CO0552</t>
  </si>
  <si>
    <t>CO0553</t>
  </si>
  <si>
    <t>CO0554</t>
  </si>
  <si>
    <t>CO0555</t>
  </si>
  <si>
    <t>CO0556</t>
  </si>
  <si>
    <t>CO0557</t>
  </si>
  <si>
    <t>CO0558</t>
  </si>
  <si>
    <t>CO0559</t>
  </si>
  <si>
    <t>CO0560</t>
  </si>
  <si>
    <t>CO0561</t>
  </si>
  <si>
    <t>CO0562</t>
  </si>
  <si>
    <t>CO0563</t>
  </si>
  <si>
    <t>CO0564</t>
  </si>
  <si>
    <t>CO0565</t>
  </si>
  <si>
    <t>CO0566</t>
  </si>
  <si>
    <t>CO0567</t>
  </si>
  <si>
    <t>CO0568</t>
  </si>
  <si>
    <t>CO0569</t>
  </si>
  <si>
    <t>CO0570</t>
  </si>
  <si>
    <t>CO0571</t>
  </si>
  <si>
    <t>CO0572</t>
  </si>
  <si>
    <t>CO0573</t>
  </si>
  <si>
    <t>CO0574</t>
  </si>
  <si>
    <t>CO0575</t>
  </si>
  <si>
    <t>CO0576</t>
  </si>
  <si>
    <t>CO0577</t>
  </si>
  <si>
    <t>CO0578</t>
  </si>
  <si>
    <t>CO0579</t>
  </si>
  <si>
    <t>CO0580</t>
  </si>
  <si>
    <t>CO0581</t>
  </si>
  <si>
    <t>CO0582</t>
  </si>
  <si>
    <t>CO0583</t>
  </si>
  <si>
    <t>CO0584</t>
  </si>
  <si>
    <t>CO0585</t>
  </si>
  <si>
    <t>CO0586</t>
  </si>
  <si>
    <t>CO0587</t>
  </si>
  <si>
    <t>CO0588</t>
  </si>
  <si>
    <t>CO0589</t>
  </si>
  <si>
    <t>CO0590</t>
  </si>
  <si>
    <t>CO0591</t>
  </si>
  <si>
    <t>CO0592</t>
  </si>
  <si>
    <t>CO0593</t>
  </si>
  <si>
    <t>CO0594</t>
  </si>
  <si>
    <t>CO0596</t>
  </si>
  <si>
    <t>CO0597</t>
  </si>
  <si>
    <t>CO0598</t>
  </si>
  <si>
    <t>CO0599</t>
  </si>
  <si>
    <t>CO0600</t>
  </si>
  <si>
    <t>CO0601</t>
  </si>
  <si>
    <t>CO0602</t>
  </si>
  <si>
    <t>CO0603</t>
  </si>
  <si>
    <t>CO0604</t>
  </si>
  <si>
    <t>CO0605</t>
  </si>
  <si>
    <t>CO0606</t>
  </si>
  <si>
    <t>CO0607</t>
  </si>
  <si>
    <t>CO0608</t>
  </si>
  <si>
    <t>CO0609</t>
  </si>
  <si>
    <t>CO0610</t>
  </si>
  <si>
    <t>CO0611</t>
  </si>
  <si>
    <t>CO0612</t>
  </si>
  <si>
    <t>CO0613</t>
  </si>
  <si>
    <t>CO0614</t>
  </si>
  <si>
    <t>CO0615</t>
  </si>
  <si>
    <t>CO0616</t>
  </si>
  <si>
    <t>CO0617</t>
  </si>
  <si>
    <t>CO0618</t>
  </si>
  <si>
    <t>CO0619</t>
  </si>
  <si>
    <t>CO0620</t>
  </si>
  <si>
    <t>CO0621</t>
  </si>
  <si>
    <t>CO0622</t>
  </si>
  <si>
    <t>CO0623</t>
  </si>
  <si>
    <t>CO0624</t>
  </si>
  <si>
    <t>CO0625</t>
  </si>
  <si>
    <t>CO0626</t>
  </si>
  <si>
    <t>CO0627</t>
  </si>
  <si>
    <t>CO0628</t>
  </si>
  <si>
    <t>CO0629</t>
  </si>
  <si>
    <t>CO0630</t>
  </si>
  <si>
    <t>CO0631</t>
  </si>
  <si>
    <t>CO0632</t>
  </si>
  <si>
    <t>CO0633</t>
  </si>
  <si>
    <t>CO0634</t>
  </si>
  <si>
    <t>CO0635</t>
  </si>
  <si>
    <t>CO0636</t>
  </si>
  <si>
    <t>CO0637</t>
  </si>
  <si>
    <t>CO0638</t>
  </si>
  <si>
    <t>CO0639</t>
  </si>
  <si>
    <t>CO0640</t>
  </si>
  <si>
    <t>CO0641</t>
  </si>
  <si>
    <t>CO0642</t>
  </si>
  <si>
    <t>CO0643</t>
  </si>
  <si>
    <t>CO0644</t>
  </si>
  <si>
    <t>CO0645</t>
  </si>
  <si>
    <t>CO0646</t>
  </si>
  <si>
    <t>CO0647</t>
  </si>
  <si>
    <t>CO0648</t>
  </si>
  <si>
    <t>CO0649</t>
  </si>
  <si>
    <t>CO0650</t>
  </si>
  <si>
    <t>CO0651</t>
  </si>
  <si>
    <t>CO0652</t>
  </si>
  <si>
    <t>CO0653</t>
  </si>
  <si>
    <t>CO0654</t>
  </si>
  <si>
    <t>CO0655</t>
  </si>
  <si>
    <t>CO0656</t>
  </si>
  <si>
    <t>CO0657</t>
  </si>
  <si>
    <t>CO0658</t>
  </si>
  <si>
    <t>CO0659</t>
  </si>
  <si>
    <t>CO0661</t>
  </si>
  <si>
    <t>CO0662</t>
  </si>
  <si>
    <t>CO0663</t>
  </si>
  <si>
    <t>CO0664</t>
  </si>
  <si>
    <t>CO0665</t>
  </si>
  <si>
    <t>CO0666</t>
  </si>
  <si>
    <t>CO0667</t>
  </si>
  <si>
    <t>CO0668</t>
  </si>
  <si>
    <t>CO0669</t>
  </si>
  <si>
    <t>CO0670</t>
  </si>
  <si>
    <t>CO0671</t>
  </si>
  <si>
    <t>CO0672</t>
  </si>
  <si>
    <t>CO0673</t>
  </si>
  <si>
    <t>CO0674</t>
  </si>
  <si>
    <t>CO0675</t>
  </si>
  <si>
    <t>CO0676</t>
  </si>
  <si>
    <t>CO0677</t>
  </si>
  <si>
    <t>CO0678</t>
  </si>
  <si>
    <t>CO0679</t>
  </si>
  <si>
    <t>CO0680</t>
  </si>
  <si>
    <t>CO0681</t>
  </si>
  <si>
    <t>CO0682</t>
  </si>
  <si>
    <t>CO0683</t>
  </si>
  <si>
    <t>CO0684</t>
  </si>
  <si>
    <t>CO0685</t>
  </si>
  <si>
    <t>CO0686</t>
  </si>
  <si>
    <t>CO0687</t>
  </si>
  <si>
    <t>CO0688</t>
  </si>
  <si>
    <t>CO0689</t>
  </si>
  <si>
    <t>CO0690</t>
  </si>
  <si>
    <t>CO0691</t>
  </si>
  <si>
    <t>CO0692</t>
  </si>
  <si>
    <t>CO0693</t>
  </si>
  <si>
    <t>CO0694</t>
  </si>
  <si>
    <t>CO0695</t>
  </si>
  <si>
    <t>CO0696</t>
  </si>
  <si>
    <t>CO0697</t>
  </si>
  <si>
    <t>CO0698</t>
  </si>
  <si>
    <t>CO0699</t>
  </si>
  <si>
    <t>CO0700</t>
  </si>
  <si>
    <t>CO0701</t>
  </si>
  <si>
    <t>CO0702</t>
  </si>
  <si>
    <t>CO0703</t>
  </si>
  <si>
    <t>CO0704</t>
  </si>
  <si>
    <t>CO0705</t>
  </si>
  <si>
    <t>CO0706</t>
  </si>
  <si>
    <t>CO0707</t>
  </si>
  <si>
    <t>CO0708</t>
  </si>
  <si>
    <t>CO0709</t>
  </si>
  <si>
    <t>CO0710</t>
  </si>
  <si>
    <t>CO0711</t>
  </si>
  <si>
    <t>CO0712</t>
  </si>
  <si>
    <t>CO0713</t>
  </si>
  <si>
    <t>CO0714</t>
  </si>
  <si>
    <t>CO0715</t>
  </si>
  <si>
    <t>CO0716</t>
  </si>
  <si>
    <t>CO0717</t>
  </si>
  <si>
    <t>CO0718</t>
  </si>
  <si>
    <t>CO0719</t>
  </si>
  <si>
    <t>CO0720</t>
  </si>
  <si>
    <t>CO0721</t>
  </si>
  <si>
    <t>CO0722</t>
  </si>
  <si>
    <t>CO0723</t>
  </si>
  <si>
    <t>CO0724</t>
  </si>
  <si>
    <t>CO0726</t>
  </si>
  <si>
    <t>CO0727</t>
  </si>
  <si>
    <t>CO0728</t>
  </si>
  <si>
    <t>CO0729</t>
  </si>
  <si>
    <t>CO0730</t>
  </si>
  <si>
    <t>CO0731</t>
  </si>
  <si>
    <t>CO0732</t>
  </si>
  <si>
    <t>CO0733</t>
  </si>
  <si>
    <t>CO0734</t>
  </si>
  <si>
    <t>CO0735</t>
  </si>
  <si>
    <t>CO0736</t>
  </si>
  <si>
    <t>CO0737</t>
  </si>
  <si>
    <t>CO0738</t>
  </si>
  <si>
    <t>CO0739</t>
  </si>
  <si>
    <t>CO0740</t>
  </si>
  <si>
    <t>CO0741</t>
  </si>
  <si>
    <t>CO0742</t>
  </si>
  <si>
    <t>CO0743</t>
  </si>
  <si>
    <t>CO0744</t>
  </si>
  <si>
    <t>CO0745</t>
  </si>
  <si>
    <t>CO0746</t>
  </si>
  <si>
    <t>CO0747</t>
  </si>
  <si>
    <t>CO0748</t>
  </si>
  <si>
    <t>CO0749</t>
  </si>
  <si>
    <t>CO0750</t>
  </si>
  <si>
    <t>CO0751</t>
  </si>
  <si>
    <t>CO0752</t>
  </si>
  <si>
    <t>CO0753</t>
  </si>
  <si>
    <t>CO0754</t>
  </si>
  <si>
    <t>CO0755</t>
  </si>
  <si>
    <t>CO0756</t>
  </si>
  <si>
    <t>CO0757</t>
  </si>
  <si>
    <t>CO0758</t>
  </si>
  <si>
    <t>CO0759</t>
  </si>
  <si>
    <t>CO0760</t>
  </si>
  <si>
    <t>CO0761</t>
  </si>
  <si>
    <t>CO0762</t>
  </si>
  <si>
    <t>CO0763</t>
  </si>
  <si>
    <t>CO0764</t>
  </si>
  <si>
    <t>CO0765</t>
  </si>
  <si>
    <t>CO0766</t>
  </si>
  <si>
    <t>CO0767</t>
  </si>
  <si>
    <t>CO0768</t>
  </si>
  <si>
    <t>CO0769</t>
  </si>
  <si>
    <t>CO0770</t>
  </si>
  <si>
    <t>CO0771</t>
  </si>
  <si>
    <t>CO0772</t>
  </si>
  <si>
    <t>CO0773</t>
  </si>
  <si>
    <t>CO0774</t>
  </si>
  <si>
    <t>CO0775</t>
  </si>
  <si>
    <t>CO0776</t>
  </si>
  <si>
    <t>CO0777</t>
  </si>
  <si>
    <t>CO0778</t>
  </si>
  <si>
    <t>CO0779</t>
  </si>
  <si>
    <t>CO0780</t>
  </si>
  <si>
    <t>CO0781</t>
  </si>
  <si>
    <t>CO0782</t>
  </si>
  <si>
    <t>CO0783</t>
  </si>
  <si>
    <t>CO0784</t>
  </si>
  <si>
    <t>CO0785</t>
  </si>
  <si>
    <t>CO0786</t>
  </si>
  <si>
    <t>CO0787</t>
  </si>
  <si>
    <t>CO0788</t>
  </si>
  <si>
    <t>CO0789</t>
  </si>
  <si>
    <t>CO0791</t>
  </si>
  <si>
    <t>CO0792</t>
  </si>
  <si>
    <t>CO0793</t>
  </si>
  <si>
    <t>CO0794</t>
  </si>
  <si>
    <t>CO0795</t>
  </si>
  <si>
    <t>CO0796</t>
  </si>
  <si>
    <t>CO0797</t>
  </si>
  <si>
    <t>CO0798</t>
  </si>
  <si>
    <t>CO0799</t>
  </si>
  <si>
    <t>CO0800</t>
  </si>
  <si>
    <t>CO0801</t>
  </si>
  <si>
    <t>CO0802</t>
  </si>
  <si>
    <t>CO0803</t>
  </si>
  <si>
    <t>CO0804</t>
  </si>
  <si>
    <t>CO0805</t>
  </si>
  <si>
    <t>CO0806</t>
  </si>
  <si>
    <t>CO0807</t>
  </si>
  <si>
    <t>CO0808</t>
  </si>
  <si>
    <t>CO0809</t>
  </si>
  <si>
    <t>CO0810</t>
  </si>
  <si>
    <t>CO0811</t>
  </si>
  <si>
    <t>CO0812</t>
  </si>
  <si>
    <t>CO0813</t>
  </si>
  <si>
    <t>CO0814</t>
  </si>
  <si>
    <t>CO0815</t>
  </si>
  <si>
    <t>CO0816</t>
  </si>
  <si>
    <t>CO0817</t>
  </si>
  <si>
    <t>CO0818</t>
  </si>
  <si>
    <t>CO0819</t>
  </si>
  <si>
    <t>CO0820</t>
  </si>
  <si>
    <t>CO0821</t>
  </si>
  <si>
    <t>CO0822</t>
  </si>
  <si>
    <t>CO0823</t>
  </si>
  <si>
    <t>CO0824</t>
  </si>
  <si>
    <t>CO0825</t>
  </si>
  <si>
    <t>CO0826</t>
  </si>
  <si>
    <t>CO0827</t>
  </si>
  <si>
    <t>CO0828</t>
  </si>
  <si>
    <t>CO0829</t>
  </si>
  <si>
    <t>CO0830</t>
  </si>
  <si>
    <t>CO0831</t>
  </si>
  <si>
    <t>CO0832</t>
  </si>
  <si>
    <t>CO0833</t>
  </si>
  <si>
    <t>CO0834</t>
  </si>
  <si>
    <t>CO0835</t>
  </si>
  <si>
    <t>CO0836</t>
  </si>
  <si>
    <t>CO0837</t>
  </si>
  <si>
    <t>CO0838</t>
  </si>
  <si>
    <t>CO0839</t>
  </si>
  <si>
    <t>CO0840</t>
  </si>
  <si>
    <t>CO0841</t>
  </si>
  <si>
    <t>CO0842</t>
  </si>
  <si>
    <t>CO0843</t>
  </si>
  <si>
    <t>CO0844</t>
  </si>
  <si>
    <t>CO0845</t>
  </si>
  <si>
    <t>CO0846</t>
  </si>
  <si>
    <t>CO0847</t>
  </si>
  <si>
    <t>CO0848</t>
  </si>
  <si>
    <t>CO0849</t>
  </si>
  <si>
    <t>CO0850</t>
  </si>
  <si>
    <t>CO0851</t>
  </si>
  <si>
    <t>CO0852</t>
  </si>
  <si>
    <t>CO0853</t>
  </si>
  <si>
    <t>CO0854</t>
  </si>
  <si>
    <t>CO0856</t>
  </si>
  <si>
    <t>CO0857</t>
  </si>
  <si>
    <t>CO0858</t>
  </si>
  <si>
    <t>CO0859</t>
  </si>
  <si>
    <t>CO0860</t>
  </si>
  <si>
    <t>CO0861</t>
  </si>
  <si>
    <t>CO0862</t>
  </si>
  <si>
    <t>CO0863</t>
  </si>
  <si>
    <t>CO0864</t>
  </si>
  <si>
    <t>CO0865</t>
  </si>
  <si>
    <t>CO0866</t>
  </si>
  <si>
    <t>CO0867</t>
  </si>
  <si>
    <t>CO0868</t>
  </si>
  <si>
    <t>CO0869</t>
  </si>
  <si>
    <t>CO0870</t>
  </si>
  <si>
    <t>CO0871</t>
  </si>
  <si>
    <t>CO0872</t>
  </si>
  <si>
    <t>CO0873</t>
  </si>
  <si>
    <t>CO0874</t>
  </si>
  <si>
    <t>CO0875</t>
  </si>
  <si>
    <t>CO0876</t>
  </si>
  <si>
    <t>CO0877</t>
  </si>
  <si>
    <t>CO0878</t>
  </si>
  <si>
    <t>CO0879</t>
  </si>
  <si>
    <t>CO0880</t>
  </si>
  <si>
    <t>CO0881</t>
  </si>
  <si>
    <t>CO0882</t>
  </si>
  <si>
    <t>CO0883</t>
  </si>
  <si>
    <t>CO0884</t>
  </si>
  <si>
    <t>CO0885</t>
  </si>
  <si>
    <t>CO0886</t>
  </si>
  <si>
    <t>CO0887</t>
  </si>
  <si>
    <t>CO0888</t>
  </si>
  <si>
    <t>CO0889</t>
  </si>
  <si>
    <t>CO0890</t>
  </si>
  <si>
    <t>CO0891</t>
  </si>
  <si>
    <t>CO0892</t>
  </si>
  <si>
    <t>CO0893</t>
  </si>
  <si>
    <t>CO0894</t>
  </si>
  <si>
    <t>CO0895</t>
  </si>
  <si>
    <t>CO0896</t>
  </si>
  <si>
    <t>CO0897</t>
  </si>
  <si>
    <t>CO0898</t>
  </si>
  <si>
    <t>CO0899</t>
  </si>
  <si>
    <t>CO0900</t>
  </si>
  <si>
    <t>CO0901</t>
  </si>
  <si>
    <t>CO0902</t>
  </si>
  <si>
    <t>CO0903</t>
  </si>
  <si>
    <t>CO0904</t>
  </si>
  <si>
    <t>CO0905</t>
  </si>
  <si>
    <t>CO0906</t>
  </si>
  <si>
    <t>CO0907</t>
  </si>
  <si>
    <t>CO0908</t>
  </si>
  <si>
    <t>CO0909</t>
  </si>
  <si>
    <t>CO0910</t>
  </si>
  <si>
    <t>CO0911</t>
  </si>
  <si>
    <t>CO0912</t>
  </si>
  <si>
    <t>CO0913</t>
  </si>
  <si>
    <t>CO0914</t>
  </si>
  <si>
    <t>CO0915</t>
  </si>
  <si>
    <t>CO0916</t>
  </si>
  <si>
    <t>CO0917</t>
  </si>
  <si>
    <t>CO0918</t>
  </si>
  <si>
    <t>CO0919</t>
  </si>
  <si>
    <t>CO0921</t>
  </si>
  <si>
    <t>CO0922</t>
  </si>
  <si>
    <t>CO0923</t>
  </si>
  <si>
    <t>CO0924</t>
  </si>
  <si>
    <t>CO0925</t>
  </si>
  <si>
    <t>CO0926</t>
  </si>
  <si>
    <t>CO0927</t>
  </si>
  <si>
    <t>CO0928</t>
  </si>
  <si>
    <t>CO0929</t>
  </si>
  <si>
    <t>CO0930</t>
  </si>
  <si>
    <t>CO0931</t>
  </si>
  <si>
    <t>CO0932</t>
  </si>
  <si>
    <t>CO0933</t>
  </si>
  <si>
    <t>CO0934</t>
  </si>
  <si>
    <t>CO0935</t>
  </si>
  <si>
    <t>CO0936</t>
  </si>
  <si>
    <t>CO0937</t>
  </si>
  <si>
    <t>CO0938</t>
  </si>
  <si>
    <t>CO0939</t>
  </si>
  <si>
    <t>CO0940</t>
  </si>
  <si>
    <t>CO0941</t>
  </si>
  <si>
    <t>CO0942</t>
  </si>
  <si>
    <t>CO0943</t>
  </si>
  <si>
    <t>CO0944</t>
  </si>
  <si>
    <t>CO0945</t>
  </si>
  <si>
    <t>CO0946</t>
  </si>
  <si>
    <t>CO0947</t>
  </si>
  <si>
    <t>CO0948</t>
  </si>
  <si>
    <t>CO0949</t>
  </si>
  <si>
    <t>CO0950</t>
  </si>
  <si>
    <t>CO0951</t>
  </si>
  <si>
    <t>CO0952</t>
  </si>
  <si>
    <t>CO0953</t>
  </si>
  <si>
    <t>CO0954</t>
  </si>
  <si>
    <t>CO0955</t>
  </si>
  <si>
    <t>CO0956</t>
  </si>
  <si>
    <t>CO0957</t>
  </si>
  <si>
    <t>CO0958</t>
  </si>
  <si>
    <t>CO0959</t>
  </si>
  <si>
    <t>CO0960</t>
  </si>
  <si>
    <t>CO0961</t>
  </si>
  <si>
    <t>CO0962</t>
  </si>
  <si>
    <t>CO0963</t>
  </si>
  <si>
    <t>CO0964</t>
  </si>
  <si>
    <t>CO0965</t>
  </si>
  <si>
    <t>CO0966</t>
  </si>
  <si>
    <t>CO0967</t>
  </si>
  <si>
    <t>CO0968</t>
  </si>
  <si>
    <t>CO0969</t>
  </si>
  <si>
    <t>CO0970</t>
  </si>
  <si>
    <t>CO0971</t>
  </si>
  <si>
    <t>CO0972</t>
  </si>
  <si>
    <t>CO0973</t>
  </si>
  <si>
    <t>CO0974</t>
  </si>
  <si>
    <t>CO0975</t>
  </si>
  <si>
    <t>CO0976</t>
  </si>
  <si>
    <t>CO0977</t>
  </si>
  <si>
    <t>CO0978</t>
  </si>
  <si>
    <t>CO0979</t>
  </si>
  <si>
    <t>CO0980</t>
  </si>
  <si>
    <t>CO0981</t>
  </si>
  <si>
    <t>CO0982</t>
  </si>
  <si>
    <t>CO0983</t>
  </si>
  <si>
    <t>CO0984</t>
  </si>
  <si>
    <t>CO0986</t>
  </si>
  <si>
    <t>CO0987</t>
  </si>
  <si>
    <t>CO0988</t>
  </si>
  <si>
    <t>CO0989</t>
  </si>
  <si>
    <t>CO0990</t>
  </si>
  <si>
    <t>CO0991</t>
  </si>
  <si>
    <t>CO0992</t>
  </si>
  <si>
    <t>CO0993</t>
  </si>
  <si>
    <t>CO0994</t>
  </si>
  <si>
    <t>CO0995</t>
  </si>
  <si>
    <t>CO0996</t>
  </si>
  <si>
    <t>CO0997</t>
  </si>
  <si>
    <t>CO0998</t>
  </si>
  <si>
    <t>CO0999</t>
  </si>
  <si>
    <t>CO1000</t>
  </si>
  <si>
    <t>CO1001</t>
  </si>
  <si>
    <t>CO1002</t>
  </si>
  <si>
    <t>CO1003</t>
  </si>
  <si>
    <t>CO1004</t>
  </si>
  <si>
    <t>CO1005</t>
  </si>
  <si>
    <t>CO1006</t>
  </si>
  <si>
    <t>CO1007</t>
  </si>
  <si>
    <t>CO1008</t>
  </si>
  <si>
    <t>CO1009</t>
  </si>
  <si>
    <t>CO1010</t>
  </si>
  <si>
    <t>CO1011</t>
  </si>
  <si>
    <t>CO1012</t>
  </si>
  <si>
    <t>CO1013</t>
  </si>
  <si>
    <t>CO1014</t>
  </si>
  <si>
    <t>CO1015</t>
  </si>
  <si>
    <t>CO1016</t>
  </si>
  <si>
    <t>CO1017</t>
  </si>
  <si>
    <t>CO1018</t>
  </si>
  <si>
    <t>CO1019</t>
  </si>
  <si>
    <t>CO1020</t>
  </si>
  <si>
    <t>CO1021</t>
  </si>
  <si>
    <t>CO1022</t>
  </si>
  <si>
    <t>CO1023</t>
  </si>
  <si>
    <t>CO1024</t>
  </si>
  <si>
    <t>CO1025</t>
  </si>
  <si>
    <t>CO1026</t>
  </si>
  <si>
    <t>CO1027</t>
  </si>
  <si>
    <t>CO1028</t>
  </si>
  <si>
    <t>CO1029</t>
  </si>
  <si>
    <t>CO1030</t>
  </si>
  <si>
    <t>CO1031</t>
  </si>
  <si>
    <t>CO1032</t>
  </si>
  <si>
    <t>CO1033</t>
  </si>
  <si>
    <t>CO1034</t>
  </si>
  <si>
    <t>CO1035</t>
  </si>
  <si>
    <t>CO1036</t>
  </si>
  <si>
    <t>CO1037</t>
  </si>
  <si>
    <t>CO1038</t>
  </si>
  <si>
    <t>CO1039</t>
  </si>
  <si>
    <t>CO1040</t>
  </si>
  <si>
    <t>Prestatiebeschrijving</t>
  </si>
  <si>
    <t>Verzorgingsgraad</t>
  </si>
  <si>
    <t>Beveiligingsniveau</t>
  </si>
  <si>
    <t>Financieringsstroom</t>
  </si>
  <si>
    <t>Aantal uur dagbesteding</t>
  </si>
  <si>
    <t>VD0001</t>
  </si>
  <si>
    <t>Verblijfsdag A</t>
  </si>
  <si>
    <t>licht</t>
  </si>
  <si>
    <t>VD0002</t>
  </si>
  <si>
    <t>fz</t>
  </si>
  <si>
    <t>VD0003</t>
  </si>
  <si>
    <t>VD0004</t>
  </si>
  <si>
    <t>VD0005</t>
  </si>
  <si>
    <t>VD0006</t>
  </si>
  <si>
    <t>VD0007</t>
  </si>
  <si>
    <t>VD0008</t>
  </si>
  <si>
    <t>VD0009</t>
  </si>
  <si>
    <t>Verblijfsdag B</t>
  </si>
  <si>
    <t>beperkt</t>
  </si>
  <si>
    <t>VD0010</t>
  </si>
  <si>
    <t>VD0011</t>
  </si>
  <si>
    <t>VD0012</t>
  </si>
  <si>
    <t>VD0013</t>
  </si>
  <si>
    <t>VD0014</t>
  </si>
  <si>
    <t>VD0015</t>
  </si>
  <si>
    <t>VD0016</t>
  </si>
  <si>
    <t>VD0017</t>
  </si>
  <si>
    <t>Verblijfsdag C</t>
  </si>
  <si>
    <t>matig</t>
  </si>
  <si>
    <t>VD0018</t>
  </si>
  <si>
    <t>VD0019</t>
  </si>
  <si>
    <t>VD0020</t>
  </si>
  <si>
    <t>VD0021</t>
  </si>
  <si>
    <t>VD0022</t>
  </si>
  <si>
    <t>VD0023</t>
  </si>
  <si>
    <t>VD0024</t>
  </si>
  <si>
    <t>VD0025</t>
  </si>
  <si>
    <t>Verblijfsdag D</t>
  </si>
  <si>
    <t>gemiddeld</t>
  </si>
  <si>
    <t>VD0026</t>
  </si>
  <si>
    <t>VD0027</t>
  </si>
  <si>
    <t>VD0028</t>
  </si>
  <si>
    <t>VD0029</t>
  </si>
  <si>
    <t>VD0030</t>
  </si>
  <si>
    <t>VD0031</t>
  </si>
  <si>
    <t>VD0032</t>
  </si>
  <si>
    <t>VD0033</t>
  </si>
  <si>
    <t>Verblijfsdag E</t>
  </si>
  <si>
    <t>intensief</t>
  </si>
  <si>
    <t>VD0034</t>
  </si>
  <si>
    <t>VD0035</t>
  </si>
  <si>
    <t>VD0036</t>
  </si>
  <si>
    <t>VD0037</t>
  </si>
  <si>
    <t>VD0038</t>
  </si>
  <si>
    <t>VD0039</t>
  </si>
  <si>
    <t>VD0040</t>
  </si>
  <si>
    <t>VD0041</t>
  </si>
  <si>
    <t>Verblijfsdag F</t>
  </si>
  <si>
    <t>extra intensief</t>
  </si>
  <si>
    <t>VD0042</t>
  </si>
  <si>
    <t>VD0043</t>
  </si>
  <si>
    <t>VD0044</t>
  </si>
  <si>
    <t>VD0045</t>
  </si>
  <si>
    <t>VD0046</t>
  </si>
  <si>
    <t>VD0047</t>
  </si>
  <si>
    <t>VD0048</t>
  </si>
  <si>
    <t>VD0049</t>
  </si>
  <si>
    <t>Verblijfsdag G</t>
  </si>
  <si>
    <t>zeer intensief</t>
  </si>
  <si>
    <t>VD0050</t>
  </si>
  <si>
    <t>VD0051</t>
  </si>
  <si>
    <t>VD0052</t>
  </si>
  <si>
    <t>VD0053</t>
  </si>
  <si>
    <t>VD0054</t>
  </si>
  <si>
    <t>VD0055</t>
  </si>
  <si>
    <t>VD0056</t>
  </si>
  <si>
    <t>VD0057</t>
  </si>
  <si>
    <t>Verblijfsdag H</t>
  </si>
  <si>
    <t>high intensive care</t>
  </si>
  <si>
    <t>VD0058</t>
  </si>
  <si>
    <t>Verblijf met rechtvaardigingsgrond</t>
  </si>
  <si>
    <t>Klinisch (exclusief forensische en beveiligde zorg)</t>
  </si>
  <si>
    <t>Forensische en beveiligde zorg - klinische zorg</t>
  </si>
  <si>
    <t>Groepsgrootte</t>
  </si>
  <si>
    <t>Blok_duur</t>
  </si>
  <si>
    <t>Aantal minuten declarabel</t>
  </si>
  <si>
    <t>GC0073</t>
  </si>
  <si>
    <t>GC0074</t>
  </si>
  <si>
    <t>GC0075</t>
  </si>
  <si>
    <t>GC0076</t>
  </si>
  <si>
    <t>GC0077</t>
  </si>
  <si>
    <t>GC0078</t>
  </si>
  <si>
    <t>GC0079</t>
  </si>
  <si>
    <t>GC0080</t>
  </si>
  <si>
    <t>GC0081</t>
  </si>
  <si>
    <t>GC0082</t>
  </si>
  <si>
    <t>GC0083</t>
  </si>
  <si>
    <t>GC0084</t>
  </si>
  <si>
    <t>GC0085</t>
  </si>
  <si>
    <t>GC0086</t>
  </si>
  <si>
    <t>GC0087</t>
  </si>
  <si>
    <t>GC0088</t>
  </si>
  <si>
    <t>GC0089</t>
  </si>
  <si>
    <t>GC0090</t>
  </si>
  <si>
    <t>GC0091</t>
  </si>
  <si>
    <t>GC0092</t>
  </si>
  <si>
    <t>GC0093</t>
  </si>
  <si>
    <t>GC0094</t>
  </si>
  <si>
    <t>GC0095</t>
  </si>
  <si>
    <t>GC0096</t>
  </si>
  <si>
    <t>GC0097</t>
  </si>
  <si>
    <t>GC0098</t>
  </si>
  <si>
    <t>GC0099</t>
  </si>
  <si>
    <t>GC0100</t>
  </si>
  <si>
    <t>GC0101</t>
  </si>
  <si>
    <t>GC0102</t>
  </si>
  <si>
    <t>GC0103</t>
  </si>
  <si>
    <t>GC0104</t>
  </si>
  <si>
    <t>GC0105</t>
  </si>
  <si>
    <t>GC0106</t>
  </si>
  <si>
    <t>GC0107</t>
  </si>
  <si>
    <t>GC0108</t>
  </si>
  <si>
    <t>GC0109</t>
  </si>
  <si>
    <t>GC0110</t>
  </si>
  <si>
    <t>GC0111</t>
  </si>
  <si>
    <t>GC0112</t>
  </si>
  <si>
    <t>GC0113</t>
  </si>
  <si>
    <t>GC0114</t>
  </si>
  <si>
    <t>GC0115</t>
  </si>
  <si>
    <t>GC0116</t>
  </si>
  <si>
    <t>GC0117</t>
  </si>
  <si>
    <t>GC0118</t>
  </si>
  <si>
    <t>GC0119</t>
  </si>
  <si>
    <t>GC0120</t>
  </si>
  <si>
    <t>GC0121</t>
  </si>
  <si>
    <t>GC0122</t>
  </si>
  <si>
    <t>GC0123</t>
  </si>
  <si>
    <t>GC0124</t>
  </si>
  <si>
    <t>GC0125</t>
  </si>
  <si>
    <t>GC0126</t>
  </si>
  <si>
    <t>GC0127</t>
  </si>
  <si>
    <t>GC0128</t>
  </si>
  <si>
    <t>GC0129</t>
  </si>
  <si>
    <t>GC0130</t>
  </si>
  <si>
    <t>GC0131</t>
  </si>
  <si>
    <t>GC0132</t>
  </si>
  <si>
    <t>GC0133</t>
  </si>
  <si>
    <t>GC0134</t>
  </si>
  <si>
    <t>GC0135</t>
  </si>
  <si>
    <t>GC0136</t>
  </si>
  <si>
    <t>GC0137</t>
  </si>
  <si>
    <t>GC0138</t>
  </si>
  <si>
    <t>GC0139</t>
  </si>
  <si>
    <t>GC0140</t>
  </si>
  <si>
    <t>GC0141</t>
  </si>
  <si>
    <t>GC0142</t>
  </si>
  <si>
    <t>GC0143</t>
  </si>
  <si>
    <t>GC0144</t>
  </si>
  <si>
    <t>VD0059</t>
  </si>
  <si>
    <t>Verblijfsdag E ggz met complexe somatisch-psychiatrische comorbiditeit</t>
  </si>
  <si>
    <t>VD0060</t>
  </si>
  <si>
    <t>Verblijfsdag F ggz met complexe somatisch-psychiatrische comorbiditeit</t>
  </si>
  <si>
    <t>VD0061</t>
  </si>
  <si>
    <t>Verblijfsdag G ggz met complexe somatisch-psychiatrische comorbiditeit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</si>
  <si>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</si>
  <si>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</si>
  <si>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</si>
  <si>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</si>
  <si>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</si>
  <si>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</si>
  <si>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</si>
  <si>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</si>
  <si>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</si>
  <si>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</si>
  <si>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</si>
  <si>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</si>
  <si>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Totaal</t>
  </si>
  <si>
    <t>Productie uit UPM</t>
  </si>
  <si>
    <t>Uren dagbesteding</t>
  </si>
  <si>
    <t>Opbrengst dagbesteding</t>
  </si>
  <si>
    <t>Opbrengst tijd</t>
  </si>
  <si>
    <t>Uitkomsten op basis van ingevulde UPM</t>
  </si>
  <si>
    <t>Personeel</t>
  </si>
  <si>
    <t>Materieel</t>
  </si>
  <si>
    <t>85/15</t>
  </si>
  <si>
    <t>75/25</t>
  </si>
  <si>
    <t>90/10</t>
  </si>
  <si>
    <t>0/100</t>
  </si>
  <si>
    <t>Kapitaallasten</t>
  </si>
  <si>
    <t>2018 (definitief)</t>
  </si>
  <si>
    <t>2019 (definitief)</t>
  </si>
  <si>
    <t>2020 (definitief)</t>
  </si>
  <si>
    <t>2021 (definitief)</t>
  </si>
  <si>
    <t>2022 (definitief)</t>
  </si>
  <si>
    <t>2023 (definitief)</t>
  </si>
  <si>
    <t>2024 (voorlopig)</t>
  </si>
  <si>
    <t>2019 (voorlopig)</t>
  </si>
  <si>
    <t>2020 (voolopig)</t>
  </si>
  <si>
    <t>2021 (voolopig)</t>
  </si>
  <si>
    <t>2022 (voorlopig)</t>
  </si>
  <si>
    <t>2023 (voorlopig)</t>
  </si>
  <si>
    <t>Cumulatief 17-18</t>
  </si>
  <si>
    <t>Cumulatief 17-19</t>
  </si>
  <si>
    <t>Cumulatief 17-20</t>
  </si>
  <si>
    <t>Cumulatief 17-21</t>
  </si>
  <si>
    <t>Cumulatief 17-22</t>
  </si>
  <si>
    <t>Cumulatief 17-23</t>
  </si>
  <si>
    <t>Cumulatief 17-24</t>
  </si>
  <si>
    <t>Cumulatief 20-21</t>
  </si>
  <si>
    <t>Cumulatief 20-22</t>
  </si>
  <si>
    <t>Cumulatief 20-23</t>
  </si>
  <si>
    <t>Cumulatief 20-24</t>
  </si>
  <si>
    <t>Cumulatief 22-23</t>
  </si>
  <si>
    <t>Cumulatief 22-24</t>
  </si>
  <si>
    <t>Normopbrengst per direct uur</t>
  </si>
  <si>
    <t>Aantal uren normatief 2024</t>
  </si>
  <si>
    <t>Opbrengst directe tijd 2024</t>
  </si>
  <si>
    <t>Opbrengst per direct uur</t>
  </si>
  <si>
    <t>Per uur:</t>
  </si>
  <si>
    <t>OFZ Klinisch - Behandeling</t>
  </si>
  <si>
    <t>OFZ Klinisch - Dagbesteding</t>
  </si>
  <si>
    <t>TBS - Behandeling</t>
  </si>
  <si>
    <t>TBS - Dagbesteding</t>
  </si>
  <si>
    <t>Controles</t>
  </si>
  <si>
    <t>Normtarief OFZ Klinisch</t>
  </si>
  <si>
    <t>Normtarief OFZ ambulant</t>
  </si>
  <si>
    <t>Normtarief TBS</t>
  </si>
  <si>
    <t>Normaantal dagbesteding OFZ Klinisch</t>
  </si>
  <si>
    <t>Normaantal dagbesteding TBS</t>
  </si>
  <si>
    <t>Productie OFZ Ambulant</t>
  </si>
  <si>
    <t>Productie OFZ Klinisch</t>
  </si>
  <si>
    <t>Productie TBS</t>
  </si>
  <si>
    <t>Uren dagbesteding 2024</t>
  </si>
  <si>
    <t>Normaantal uren dagbesteding per dag</t>
  </si>
  <si>
    <t>Aantal verblijfsdagen</t>
  </si>
  <si>
    <t>Uren per dag</t>
  </si>
  <si>
    <t>Opbrengst per uur 2024 (NZa)</t>
  </si>
  <si>
    <t>Opbrengst DB</t>
  </si>
  <si>
    <t>Uren dagbesteding 2024 (norm)</t>
  </si>
  <si>
    <t>Ondergrens</t>
  </si>
  <si>
    <t>Bovengrens</t>
  </si>
  <si>
    <t>Validaties</t>
  </si>
  <si>
    <t>Instructie</t>
  </si>
  <si>
    <t>Inhaal</t>
  </si>
  <si>
    <t>Samengestelde index</t>
  </si>
  <si>
    <t>Definitief</t>
  </si>
  <si>
    <t>Voorlopig</t>
  </si>
  <si>
    <t xml:space="preserve">Op de 3 onderstaande tabbladen worden de productiedata geplakt in het format van de </t>
  </si>
  <si>
    <t xml:space="preserve">UPM voor de forensische zorg. Vul hier voor de relevante percelen in ieder geval de </t>
  </si>
  <si>
    <t>Tabbladen voor productiedata:</t>
  </si>
  <si>
    <t>UPM OFZ Ambulant</t>
  </si>
  <si>
    <t>UPM OFZ Klinisch</t>
  </si>
  <si>
    <t>UPM TBS</t>
  </si>
  <si>
    <t>Productiegegevens vullen</t>
  </si>
  <si>
    <t>Normbedragen en -aantallen vullen</t>
  </si>
  <si>
    <t>Op het tabblad "Berekeningen en Uitkomsten" worden de normopbrengsten per uur</t>
  </si>
  <si>
    <t>per perceel en de normen voor dagbesteding in uren per dag gevuld. De betreffende</t>
  </si>
  <si>
    <t>Input</t>
  </si>
  <si>
    <t>cellen zijn in oranje gemarkeerd als inputcel:</t>
  </si>
  <si>
    <t>Dit model is bedoeld om de overgangsregeling zoals van toepassing in 2024 te berekenen.</t>
  </si>
  <si>
    <t>Rekenmodel overgangsregeling ZPM Forensische Zorg 2024</t>
  </si>
  <si>
    <t>In 2024 is wederom sprake van een overgangsregeling ZPM voor de forensische zorg.</t>
  </si>
  <si>
    <t>Jaar</t>
  </si>
  <si>
    <t>This work is licensed under Creative Commons Attribution-NonCommercial 4.0 International </t>
  </si>
  <si>
    <t>Over de maker</t>
  </si>
  <si>
    <t>Dit model is gemaakt door Alex Martinius, zelfstandig adviseur op het gebied van bekostiging, financiering en</t>
  </si>
  <si>
    <t>bedrijfsvoering in de zorg, gespecialiseerd in de ggz en forensische zorg.</t>
  </si>
  <si>
    <t>https://nl.linkedin.com/in/alexmartinius</t>
  </si>
  <si>
    <t>OFZ Ambulant - Behandeling</t>
  </si>
  <si>
    <t>Contact:</t>
  </si>
  <si>
    <t>06 - 13647321</t>
  </si>
  <si>
    <t>Alex@MartiniusAdvies.nl</t>
  </si>
  <si>
    <t>TC0011</t>
  </si>
  <si>
    <t>TC0012</t>
  </si>
  <si>
    <t>Productprijs</t>
  </si>
  <si>
    <t>Productprijs check</t>
  </si>
  <si>
    <t>Rente inventaris (0,41%)</t>
  </si>
  <si>
    <t>Financieringslasten (1,55%)</t>
  </si>
  <si>
    <t>Reistijd tot 45 minuten - fz</t>
  </si>
  <si>
    <t>Reistijd vanaf 45 minuten - fz</t>
  </si>
  <si>
    <t>Minuutkostprijs (prijspeil 2017)</t>
  </si>
  <si>
    <t>Prijsindex (2017-2024)</t>
  </si>
  <si>
    <t>Plak de productie uit de UPM in onderstaande tabel. Plakken vanaf regel 6, zonder kopteksten uit de UPM en tot en met kolom N (december). Kolommen O, P, Q, R en S niet overschrijven.</t>
  </si>
  <si>
    <t>prestatiecodes en aantallen per maand.</t>
  </si>
  <si>
    <t>Plak de productie uit de UPM in onderstaande tabel. Plakken vanaf regel 6, zonder kopteksten uit de UPM en tot en met kolom N (december). Kolommen O, P, Q, en R niet overschrijven.</t>
  </si>
  <si>
    <t>Versie</t>
  </si>
  <si>
    <t>Wijzigingen</t>
  </si>
  <si>
    <t>1.0</t>
  </si>
  <si>
    <t>Model getest op  OFZ behandeling ambulant en klinisch, niet op TBS en dagbesteding</t>
  </si>
  <si>
    <t>Hoewel met zorg samengesteld is dit model niet volledig gevalideerd en niet beveiligd. Gebruik van het model is dan ook</t>
  </si>
  <si>
    <t xml:space="preserve"> volledig op eigenrisico en validatie van de uitkomsten is zeer aan te bevelen alvorens aan de uitkomsten conclusies te</t>
  </si>
  <si>
    <t>verbinden. Aansprakelijkheid voor enige schade als gevolg van het gebruik van dit model wordt niet aanvaard.</t>
  </si>
  <si>
    <t>Versiebeheer (huidige versie: 1.1)</t>
  </si>
  <si>
    <t>1.1</t>
  </si>
  <si>
    <t>Bandbreedte bij Dagbesteding (OFZ en TBS) aangepast naar 2024 percentage (7,5%)</t>
  </si>
  <si>
    <t>Formule in cellen H29 en H42 van tab "Berekening en uitkomsten" aangepast, celverwijzing onjuist</t>
  </si>
  <si>
    <t>OV0130</t>
  </si>
  <si>
    <t>Toeslag TBS toegevoegd in berekening opbrengsten TBS behandeling</t>
  </si>
  <si>
    <t>https://martiniusadvies.nl/rekenmodel-overgangsregeling-zpm-fz/</t>
  </si>
  <si>
    <t>Voor de meest recente versietabel klik hier:</t>
  </si>
  <si>
    <t>Tarief Herzien</t>
  </si>
  <si>
    <t>Tarief herzien</t>
  </si>
  <si>
    <t>1.2</t>
  </si>
  <si>
    <t>Aantal indirecte minuten (OUD)</t>
  </si>
  <si>
    <t>Gecorrigeerd aantal indirecte minuten (OUD)</t>
  </si>
  <si>
    <t>Correctiefactor indirecte tijd groep (OUD)</t>
  </si>
  <si>
    <t>Aantal minuten totaal (OUD)</t>
  </si>
  <si>
    <t>Opbrengst vaktherapie herzien</t>
  </si>
  <si>
    <t>Aantal minuten vaktherapie (OUD)</t>
  </si>
  <si>
    <t>Component Vaktherapie in verblijf berekend o.b.v. nieuwe tarieven</t>
  </si>
  <si>
    <t>605,77</t>
  </si>
  <si>
    <t>579,94</t>
  </si>
  <si>
    <t>621,46</t>
  </si>
  <si>
    <t>592,08</t>
  </si>
  <si>
    <t>659,63</t>
  </si>
  <si>
    <t>782,42</t>
  </si>
  <si>
    <t>706,75</t>
  </si>
  <si>
    <t>790,93</t>
  </si>
  <si>
    <t>731,44</t>
  </si>
  <si>
    <t>721,36</t>
  </si>
  <si>
    <t>747,13</t>
  </si>
  <si>
    <t>679,52</t>
  </si>
  <si>
    <t>785,30</t>
  </si>
  <si>
    <t>974,02</t>
  </si>
  <si>
    <t>672,51</t>
  </si>
  <si>
    <t>384,20</t>
  </si>
  <si>
    <t>661,39</t>
  </si>
  <si>
    <t>811,53</t>
  </si>
  <si>
    <t>942,13</t>
  </si>
  <si>
    <t>Tarieven nieuwe beschikking (TB-REG-24627-03) ingelezen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</si>
</sst>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1"/>
      <color theme="3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1"/>
      <color rgb="FF7F7F7F"/>
      <name val="Aptos Narrow"/>
      <family val="2"/>
      <scheme val="minor"/>
    </font>
    <font>
      <i/>
      <sz val="11"/>
      <color rgb="FF3F3F3F"/>
      <name val="Aptos Narrow"/>
      <family val="2"/>
      <scheme val="minor"/>
    </font>
    <font>
      <i/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lightUp">
        <fgColor theme="2"/>
        <bgColor theme="2" tint="-9.9948118533890809E-2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 style="double">
        <color rgb="FFFF8001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double">
        <color rgb="FFFF8001"/>
      </bottom>
      <diagonal/>
    </border>
    <border>
      <left style="thin">
        <color indexed="64"/>
      </left>
      <right/>
      <top style="double">
        <color rgb="FFFF8001"/>
      </top>
      <bottom style="double">
        <color rgb="FFFF8001"/>
      </bottom>
      <diagonal/>
    </border>
    <border>
      <left/>
      <right/>
      <top style="double">
        <color rgb="FFFF8001"/>
      </top>
      <bottom style="double">
        <color rgb="FFFF8001"/>
      </bottom>
      <diagonal/>
    </border>
    <border>
      <left/>
      <right/>
      <top style="thick">
        <color theme="4" tint="0.499984740745262"/>
      </top>
      <bottom/>
      <diagonal/>
    </border>
    <border>
      <left/>
      <right style="thin">
        <color rgb="FF7F7F7F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theme="4" tint="0.499984740745262"/>
      </top>
      <bottom/>
      <diagonal/>
    </border>
    <border>
      <left/>
      <right style="thin">
        <color indexed="64"/>
      </right>
      <top style="thick">
        <color theme="4" tint="0.499984740745262"/>
      </top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rgb="FFFF8001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ashDot">
        <color theme="2" tint="-0.24994659260841701"/>
      </left>
      <right style="dashDot">
        <color theme="2" tint="-0.24994659260841701"/>
      </right>
      <top style="dashDot">
        <color theme="2" tint="-0.24994659260841701"/>
      </top>
      <bottom style="dashDot">
        <color theme="2" tint="-0.24994659260841701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5" fillId="3" borderId="4" applyNumberFormat="0" applyAlignment="0" applyProtection="0"/>
    <xf numFmtId="0" fontId="6" fillId="3" borderId="3" applyNumberFormat="0" applyAlignment="0" applyProtection="0"/>
    <xf numFmtId="0" fontId="7" fillId="0" borderId="5" applyNumberFormat="0" applyFill="0" applyAlignment="0" applyProtection="0"/>
    <xf numFmtId="0" fontId="8" fillId="4" borderId="6" applyNumberFormat="0" applyAlignment="0" applyProtection="0"/>
    <xf numFmtId="0" fontId="1" fillId="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2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1" xfId="0" applyBorder="1"/>
    <xf numFmtId="0" fontId="4" fillId="2" borderId="3" xfId="6"/>
    <xf numFmtId="0" fontId="6" fillId="3" borderId="3" xfId="8"/>
    <xf numFmtId="0" fontId="0" fillId="0" borderId="0" xfId="0" applyAlignment="1">
      <alignment horizontal="center"/>
    </xf>
    <xf numFmtId="0" fontId="2" fillId="0" borderId="0" xfId="4" applyBorder="1" applyAlignment="1">
      <alignment horizontal="left"/>
    </xf>
    <xf numFmtId="0" fontId="4" fillId="2" borderId="12" xfId="6" applyBorder="1"/>
    <xf numFmtId="0" fontId="6" fillId="3" borderId="12" xfId="8" applyBorder="1"/>
    <xf numFmtId="43" fontId="7" fillId="0" borderId="5" xfId="1" applyFont="1" applyBorder="1"/>
    <xf numFmtId="44" fontId="6" fillId="3" borderId="3" xfId="2" applyFont="1" applyFill="1" applyBorder="1"/>
    <xf numFmtId="0" fontId="9" fillId="0" borderId="0" xfId="0" applyFont="1"/>
    <xf numFmtId="0" fontId="0" fillId="0" borderId="15" xfId="0" applyBorder="1"/>
    <xf numFmtId="0" fontId="0" fillId="0" borderId="16" xfId="0" applyBorder="1"/>
    <xf numFmtId="44" fontId="4" fillId="2" borderId="3" xfId="6" applyNumberFormat="1"/>
    <xf numFmtId="44" fontId="6" fillId="3" borderId="3" xfId="8" applyNumberFormat="1"/>
    <xf numFmtId="0" fontId="7" fillId="0" borderId="5" xfId="9"/>
    <xf numFmtId="44" fontId="7" fillId="0" borderId="5" xfId="9" applyNumberFormat="1"/>
    <xf numFmtId="0" fontId="0" fillId="0" borderId="8" xfId="0" applyBorder="1"/>
    <xf numFmtId="0" fontId="0" fillId="0" borderId="9" xfId="0" applyBorder="1"/>
    <xf numFmtId="0" fontId="0" fillId="0" borderId="10" xfId="0" applyBorder="1"/>
    <xf numFmtId="44" fontId="7" fillId="0" borderId="5" xfId="2" applyFont="1" applyBorder="1"/>
    <xf numFmtId="44" fontId="6" fillId="3" borderId="19" xfId="8" applyNumberFormat="1" applyBorder="1"/>
    <xf numFmtId="44" fontId="7" fillId="0" borderId="20" xfId="2" applyFont="1" applyBorder="1"/>
    <xf numFmtId="43" fontId="7" fillId="0" borderId="20" xfId="1" applyFont="1" applyBorder="1"/>
    <xf numFmtId="0" fontId="0" fillId="0" borderId="23" xfId="0" applyBorder="1"/>
    <xf numFmtId="43" fontId="4" fillId="2" borderId="25" xfId="1" applyFont="1" applyFill="1" applyBorder="1"/>
    <xf numFmtId="0" fontId="0" fillId="0" borderId="13" xfId="0" applyBorder="1"/>
    <xf numFmtId="0" fontId="0" fillId="0" borderId="14" xfId="0" applyBorder="1"/>
    <xf numFmtId="0" fontId="0" fillId="0" borderId="26" xfId="0" applyBorder="1"/>
    <xf numFmtId="0" fontId="0" fillId="0" borderId="27" xfId="0" applyBorder="1"/>
    <xf numFmtId="43" fontId="0" fillId="0" borderId="0" xfId="1" applyFont="1"/>
    <xf numFmtId="10" fontId="0" fillId="0" borderId="0" xfId="0" applyNumberFormat="1"/>
    <xf numFmtId="0" fontId="15" fillId="0" borderId="0" xfId="0" applyFont="1"/>
    <xf numFmtId="10" fontId="0" fillId="0" borderId="0" xfId="3" applyNumberFormat="1" applyFont="1"/>
    <xf numFmtId="10" fontId="5" fillId="3" borderId="4" xfId="7" applyNumberFormat="1"/>
    <xf numFmtId="0" fontId="16" fillId="0" borderId="0" xfId="16" quotePrefix="1"/>
    <xf numFmtId="0" fontId="13" fillId="0" borderId="18" xfId="15" applyBorder="1"/>
    <xf numFmtId="0" fontId="13" fillId="0" borderId="15" xfId="15" applyBorder="1"/>
    <xf numFmtId="0" fontId="13" fillId="0" borderId="0" xfId="15"/>
    <xf numFmtId="0" fontId="17" fillId="6" borderId="15" xfId="15" applyFont="1" applyFill="1" applyBorder="1"/>
    <xf numFmtId="0" fontId="9" fillId="6" borderId="0" xfId="0" applyFont="1" applyFill="1"/>
    <xf numFmtId="0" fontId="17" fillId="6" borderId="32" xfId="15" applyFont="1" applyFill="1" applyBorder="1"/>
    <xf numFmtId="44" fontId="5" fillId="6" borderId="34" xfId="2" applyFont="1" applyFill="1" applyBorder="1"/>
    <xf numFmtId="0" fontId="9" fillId="6" borderId="15" xfId="0" applyFont="1" applyFill="1" applyBorder="1"/>
    <xf numFmtId="43" fontId="5" fillId="6" borderId="34" xfId="7" applyNumberFormat="1" applyFill="1" applyBorder="1"/>
    <xf numFmtId="0" fontId="13" fillId="0" borderId="17" xfId="15" applyFill="1" applyBorder="1"/>
    <xf numFmtId="0" fontId="12" fillId="0" borderId="0" xfId="13" applyBorder="1" applyAlignment="1">
      <alignment horizontal="left"/>
    </xf>
    <xf numFmtId="0" fontId="0" fillId="0" borderId="0" xfId="0" applyAlignment="1">
      <alignment horizontal="left"/>
    </xf>
    <xf numFmtId="0" fontId="15" fillId="6" borderId="0" xfId="0" applyFont="1" applyFill="1"/>
    <xf numFmtId="44" fontId="18" fillId="6" borderId="33" xfId="7" applyNumberFormat="1" applyFont="1" applyFill="1" applyBorder="1"/>
    <xf numFmtId="0" fontId="12" fillId="0" borderId="0" xfId="14"/>
    <xf numFmtId="0" fontId="13" fillId="3" borderId="37" xfId="15" applyFill="1" applyBorder="1"/>
    <xf numFmtId="44" fontId="6" fillId="3" borderId="38" xfId="8" applyNumberFormat="1" applyBorder="1"/>
    <xf numFmtId="0" fontId="6" fillId="3" borderId="36" xfId="8" applyBorder="1"/>
    <xf numFmtId="44" fontId="6" fillId="3" borderId="38" xfId="2" applyFont="1" applyFill="1" applyBorder="1"/>
    <xf numFmtId="0" fontId="14" fillId="7" borderId="39" xfId="10" applyFont="1" applyFill="1" applyBorder="1"/>
    <xf numFmtId="43" fontId="6" fillId="3" borderId="3" xfId="8" applyNumberFormat="1"/>
    <xf numFmtId="0" fontId="0" fillId="0" borderId="0" xfId="0" applyAlignment="1">
      <alignment horizontal="right"/>
    </xf>
    <xf numFmtId="44" fontId="0" fillId="0" borderId="0" xfId="2" applyFont="1"/>
    <xf numFmtId="0" fontId="19" fillId="0" borderId="0" xfId="0" applyFont="1"/>
    <xf numFmtId="43" fontId="0" fillId="0" borderId="0" xfId="0" applyNumberFormat="1"/>
    <xf numFmtId="43" fontId="19" fillId="0" borderId="0" xfId="1" applyFont="1"/>
    <xf numFmtId="0" fontId="0" fillId="0" borderId="0" xfId="0" applyAlignment="1">
      <alignment horizontal="center"/>
    </xf>
    <xf numFmtId="0" fontId="3" fillId="0" borderId="2" xfId="5" applyAlignment="1">
      <alignment horizontal="left"/>
    </xf>
    <xf numFmtId="0" fontId="12" fillId="0" borderId="28" xfId="13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1" fillId="0" borderId="35" xfId="12" applyBorder="1" applyAlignment="1">
      <alignment horizontal="center"/>
    </xf>
    <xf numFmtId="0" fontId="19" fillId="0" borderId="0" xfId="0" applyFont="1" applyAlignment="1">
      <alignment horizontal="left"/>
    </xf>
    <xf numFmtId="0" fontId="16" fillId="0" borderId="0" xfId="16" applyAlignment="1">
      <alignment horizontal="left"/>
    </xf>
    <xf numFmtId="0" fontId="13" fillId="0" borderId="18" xfId="15" applyBorder="1" applyAlignment="1">
      <alignment horizontal="left"/>
    </xf>
    <xf numFmtId="0" fontId="13" fillId="0" borderId="5" xfId="15" applyBorder="1" applyAlignment="1">
      <alignment horizontal="left"/>
    </xf>
    <xf numFmtId="0" fontId="13" fillId="0" borderId="7" xfId="15" applyFill="1" applyBorder="1" applyAlignment="1">
      <alignment horizontal="left"/>
    </xf>
    <xf numFmtId="0" fontId="13" fillId="0" borderId="24" xfId="15" applyFill="1" applyBorder="1" applyAlignment="1">
      <alignment horizontal="left"/>
    </xf>
    <xf numFmtId="0" fontId="13" fillId="0" borderId="21" xfId="15" applyBorder="1" applyAlignment="1">
      <alignment horizontal="left"/>
    </xf>
    <xf numFmtId="0" fontId="13" fillId="0" borderId="22" xfId="15" applyBorder="1" applyAlignment="1">
      <alignment horizontal="left"/>
    </xf>
    <xf numFmtId="0" fontId="17" fillId="6" borderId="32" xfId="15" applyFont="1" applyFill="1" applyBorder="1" applyAlignment="1">
      <alignment horizontal="left"/>
    </xf>
    <xf numFmtId="0" fontId="17" fillId="6" borderId="33" xfId="15" applyFont="1" applyFill="1" applyBorder="1" applyAlignment="1">
      <alignment horizontal="left"/>
    </xf>
    <xf numFmtId="0" fontId="2" fillId="0" borderId="1" xfId="4" applyAlignment="1">
      <alignment horizontal="center"/>
    </xf>
    <xf numFmtId="0" fontId="14" fillId="7" borderId="39" xfId="10" applyFont="1" applyFill="1" applyBorder="1" applyAlignment="1">
      <alignment horizontal="center" vertical="center" textRotation="90"/>
    </xf>
    <xf numFmtId="0" fontId="12" fillId="0" borderId="0" xfId="14" applyBorder="1" applyAlignment="1">
      <alignment horizontal="left"/>
    </xf>
    <xf numFmtId="0" fontId="2" fillId="0" borderId="0" xfId="4" applyBorder="1" applyAlignment="1">
      <alignment horizontal="left"/>
    </xf>
    <xf numFmtId="0" fontId="0" fillId="5" borderId="0" xfId="11" applyFont="1" applyBorder="1" applyAlignment="1">
      <alignment horizontal="left"/>
    </xf>
    <xf numFmtId="0" fontId="5" fillId="3" borderId="29" xfId="7" applyBorder="1" applyAlignment="1">
      <alignment horizontal="left"/>
    </xf>
    <xf numFmtId="0" fontId="5" fillId="3" borderId="30" xfId="7" applyBorder="1" applyAlignment="1">
      <alignment horizontal="left"/>
    </xf>
    <xf numFmtId="0" fontId="5" fillId="3" borderId="31" xfId="7" applyBorder="1" applyAlignment="1">
      <alignment horizontal="left"/>
    </xf>
  </cellXfs>
  <cellStyles count="17">
    <cellStyle name="20% - Accent1" xfId="11" builtinId="30"/>
    <cellStyle name="Calculation" xfId="8" builtinId="22"/>
    <cellStyle name="Check Cell" xfId="10" builtinId="23"/>
    <cellStyle name="Comma" xfId="1" builtinId="3"/>
    <cellStyle name="Currency" xfId="2" builtinId="4"/>
    <cellStyle name="Explanatory Text" xfId="15" builtinId="53"/>
    <cellStyle name="Heading 1" xfId="4" builtinId="16"/>
    <cellStyle name="Heading 2" xfId="5" builtinId="17"/>
    <cellStyle name="Heading 3" xfId="13" builtinId="18"/>
    <cellStyle name="Heading 4" xfId="14" builtinId="19"/>
    <cellStyle name="Hyperlink" xfId="16" builtinId="8"/>
    <cellStyle name="Input" xfId="6" builtinId="20"/>
    <cellStyle name="Linked Cell" xfId="9" builtinId="24"/>
    <cellStyle name="Normal" xfId="0" builtinId="0"/>
    <cellStyle name="Output" xfId="7" builtinId="21"/>
    <cellStyle name="Per cent" xfId="3" builtinId="5"/>
    <cellStyle name="Title" xfId="12" builtinId="15"/>
  </cellStyles>
  <dxfs count="30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Verdana"/>
        <family val="2"/>
        <scheme val="none"/>
      </font>
      <fill>
        <patternFill patternType="solid">
          <fgColor indexed="64"/>
          <bgColor rgb="FF0C5EA6"/>
        </patternFill>
      </fill>
      <alignment horizontal="right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4" formatCode="_ &quot;€&quot;\ * #,##0.00_ ;_ &quot;€&quot;\ * \-#,##0.00_ ;_ &quot;€&quot;\ * &quot;-&quot;??_ ;_ @_ "/>
    </dxf>
    <dxf>
      <numFmt numFmtId="0" formatCode="General"/>
    </dxf>
    <dxf>
      <numFmt numFmtId="0" formatCode="General"/>
    </dxf>
    <dxf>
      <numFmt numFmtId="0" formatCode="General"/>
    </dxf>
    <dxf>
      <font>
        <i/>
      </font>
    </dxf>
    <dxf>
      <font>
        <i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  <dxf>
      <numFmt numFmtId="35" formatCode="_ * #,##0.00_ ;_ * \-#,##0.00_ ;_ * &quot;-&quot;??_ ;_ @_ "/>
    </dxf>
  </dxfs>
  <tableStyles count="0" defaultTableStyle="TableStyleMedium2" defaultPivotStyle="PivotStyleLight16"/>
  <colors>
    <mruColors>
      <color rgb="FFFFFD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22/10/relationships/richValueRel" Target="richData/richValueRel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-nc/4.0/?ref=chooser-v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0</xdr:rowOff>
    </xdr:from>
    <xdr:to>
      <xdr:col>0</xdr:col>
      <xdr:colOff>190500</xdr:colOff>
      <xdr:row>43</xdr:row>
      <xdr:rowOff>0</xdr:rowOff>
    </xdr:to>
    <xdr:sp macro="" textlink="">
      <xdr:nvSpPr>
        <xdr:cNvPr id="19457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C0AB7FF7-804E-B78B-835C-DA9BF3F603C1}"/>
            </a:ext>
          </a:extLst>
        </xdr:cNvPr>
        <xdr:cNvSpPr>
          <a:spLocks noChangeAspect="1" noChangeArrowheads="1"/>
        </xdr:cNvSpPr>
      </xdr:nvSpPr>
      <xdr:spPr bwMode="auto">
        <a:xfrm>
          <a:off x="0" y="6591300"/>
          <a:ext cx="1905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196850</xdr:colOff>
      <xdr:row>42</xdr:row>
      <xdr:rowOff>0</xdr:rowOff>
    </xdr:from>
    <xdr:to>
      <xdr:col>0</xdr:col>
      <xdr:colOff>387350</xdr:colOff>
      <xdr:row>43</xdr:row>
      <xdr:rowOff>0</xdr:rowOff>
    </xdr:to>
    <xdr:sp macro="" textlink="">
      <xdr:nvSpPr>
        <xdr:cNvPr id="19458" name="AutoShape 2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22356BD3-72E4-079B-AAA4-F245F9659DE4}"/>
            </a:ext>
          </a:extLst>
        </xdr:cNvPr>
        <xdr:cNvSpPr>
          <a:spLocks noChangeAspect="1" noChangeArrowheads="1"/>
        </xdr:cNvSpPr>
      </xdr:nvSpPr>
      <xdr:spPr bwMode="auto">
        <a:xfrm>
          <a:off x="196850" y="6591300"/>
          <a:ext cx="1905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393700</xdr:colOff>
      <xdr:row>42</xdr:row>
      <xdr:rowOff>0</xdr:rowOff>
    </xdr:from>
    <xdr:to>
      <xdr:col>1</xdr:col>
      <xdr:colOff>33867</xdr:colOff>
      <xdr:row>43</xdr:row>
      <xdr:rowOff>0</xdr:rowOff>
    </xdr:to>
    <xdr:sp macro="" textlink="">
      <xdr:nvSpPr>
        <xdr:cNvPr id="19459" name="AutoShape 3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A5B12C0F-C65A-F704-0757-A2AB61D31CA3}"/>
            </a:ext>
          </a:extLst>
        </xdr:cNvPr>
        <xdr:cNvSpPr>
          <a:spLocks noChangeAspect="1" noChangeArrowheads="1"/>
        </xdr:cNvSpPr>
      </xdr:nvSpPr>
      <xdr:spPr bwMode="auto">
        <a:xfrm>
          <a:off x="393700" y="6591300"/>
          <a:ext cx="1905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">
  <rv s="0">
    <v>0</v>
    <v>5</v>
  </rv>
  <rv s="1">
    <v>1</v>
    <v>5</v>
    <v>Phone Vibration outline</v>
  </rv>
  <rv s="1">
    <v>2</v>
    <v>5</v>
    <v>Email with solid fill</v>
  </rv>
  <rv s="1">
    <v>3</v>
    <v>5</v>
    <v>Internet outline</v>
  </rv>
  <rv s="0">
    <v>4</v>
    <v>5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6B5A2C6-227C-4B42-B5A7-E4ECB97DB79A}" name="UPM_OFZ_AMB" displayName="UPM_OFZ_AMB" ref="A5:R8" totalsRowShown="0" dataCellStyle="Input">
  <autoFilter ref="A5:R8" xr:uid="{16B5A2C6-227C-4B42-B5A7-E4ECB97DB79A}"/>
  <tableColumns count="18">
    <tableColumn id="3" xr3:uid="{822FAE3D-C450-4283-916B-1DB81BA85EDB}" name="Prestatiecode" dataCellStyle="Input"/>
    <tableColumn id="4" xr3:uid="{CF6563BB-16A9-4C68-B9E8-B1BDC5D426D9}" name="Omschrijving" dataCellStyle="Input"/>
    <tableColumn id="5" xr3:uid="{FB9C2084-11FD-4E3F-BEE2-765C47B35EA0}" name="Januari" dataCellStyle="Input"/>
    <tableColumn id="6" xr3:uid="{B1027CAA-AAAD-421C-98B9-ABF3B3788055}" name="Februari" dataCellStyle="Input"/>
    <tableColumn id="7" xr3:uid="{AC1E0645-E909-49DC-B0F5-5802FD082276}" name="Maart" dataCellStyle="Input"/>
    <tableColumn id="8" xr3:uid="{1C4436BC-BC6F-48A8-BDB2-54235694A9E6}" name="April" dataCellStyle="Input"/>
    <tableColumn id="9" xr3:uid="{DDA9F7D2-8B60-48D6-BBA1-96DF3A9587B8}" name="Mei" dataCellStyle="Input"/>
    <tableColumn id="10" xr3:uid="{BF69024F-2C43-40A2-A7C8-D278EFF7A7D5}" name="Juni" dataCellStyle="Input"/>
    <tableColumn id="11" xr3:uid="{1BED83EF-07C6-4A4A-A470-48F8536E0314}" name="Juli" dataCellStyle="Input"/>
    <tableColumn id="12" xr3:uid="{16928B97-A6DA-4A01-A761-AE42B4D92A1A}" name="Augustus" dataCellStyle="Input"/>
    <tableColumn id="13" xr3:uid="{9BF5FB02-B408-4950-A8A7-D24503B4C660}" name="September" dataCellStyle="Input"/>
    <tableColumn id="14" xr3:uid="{86C8A2C7-C008-4EF9-8C80-1D0A00DD3627}" name="Oktober" dataCellStyle="Input"/>
    <tableColumn id="15" xr3:uid="{B024053F-4134-43C9-92A6-15EA60C196CF}" name="November" dataCellStyle="Input"/>
    <tableColumn id="16" xr3:uid="{E4F82FF6-576F-4F57-8E68-82E46A5555B5}" name="December" dataCellStyle="Input"/>
    <tableColumn id="17" xr3:uid="{B46EB3D8-5401-4005-BE10-507DDDB59FCD}" name="Totaal" dataCellStyle="Calculation">
      <calculatedColumnFormula>SUM(UPM_OFZ_AMB[[#This Row],[Januari]:[December]])</calculatedColumnFormula>
    </tableColumn>
    <tableColumn id="18" xr3:uid="{B8BED972-F8E1-4EDB-A3C5-BF07BCA7D57E}" name="Aantal directe minuten" dataDxfId="29" dataCellStyle="Calculation">
      <calculatedColumnFormula>IFERROR( IF( LEFT(UPM_OFZ_AMB[[#This Row],[Prestatiecode]],2)="CO", _xlfn.XLOOKUP(UPM_OFZ_AMB[[#This Row],[Prestatiecode]],_2024Consult[Prestatie_code],_2024Consult[Aantal directe minuten],"Prestatie niet gevonden in Nza-tabel",0),
IF( LEFT(UPM_OFZ_AMB[[#This Row],[Prestatiecode]],2)="GC", _xlfn.XLOOKUP(UPM_OFZ_AMB[[#This Row],[Prestatiecode]],_2024Groepsconsult[Prestatie_code],_2024Groepsconsult[Aantal directe minuten],"Prestatie niet gevonden in NZa-tabel",0) / _xlfn.XLOOKUP(UPM_OFZ_AMB[[#This Row],[Prestatiecode]],_2024Groepsconsult[Prestatie_code],_2024Groepsconsult[Groepsgrootte],"Prestatie niet gevonden in NZa-tabel",0),
IF( LEFT(UPM_OFZ_AMB[[#This Row],[Prestatiecode]],2)="VD", _xlfn.XLOOKUP(UPM_OFZ_AMB[[#This Row],[Prestatiecode]],_2024Verblijf[Prestatie_code],_2024Verblijf[Aantal minuten vaktherapie (OUD)],"Prestatie niet gevonden in NZa-tabel",0),"Prestatie bevat geen directe tijd")))  * UPM_OFZ_AMB[[#This Row],[Totaal]], "")</calculatedColumnFormula>
    </tableColumn>
    <tableColumn id="21" xr3:uid="{EF149206-235D-46AE-8C10-E1417370A85E}" name="Opbrengst tijd" dataDxfId="28" dataCellStyle="Calculation">
      <calculatedColumnFormula>IFERROR( IF( LEFT(UPM_OFZ_AMB[[#This Row],[Prestatiecode]],2)="CO", _xlfn.XLOOKUP(UPM_OFZ_AMB[[#This Row],[Prestatiecode]],_2024Consult[Prestatie_code],_2024Consult[Tarief Herzien],"Prestatie niet gevonden in NZa-tabel",0),
IF( LEFT(UPM_OFZ_AMB[[#This Row],[Prestatiecode]],2)="GC", _xlfn.XLOOKUP(UPM_OFZ_AMB[[#This Row],[Prestatiecode]],_2024Groepsconsult[Prestatie_code],_2024Groepsconsult[Tarief herzien],"Prestatie niet gevonden in NZa-tabel",0),
IF( LEFT(UPM_OFZ_AMB[[#This Row],[Prestatiecode]],2)="VD", _xlfn.XLOOKUP(UPM_OFZ_AMB[[#This Row],[Prestatiecode]],_2024Verblijf[Prestatie_code],_2024Verblijf[Opbrengst vaktherapie herzien],"Prestatie niet gevonden in NZa-tabel",0),
IF( LEFT(UPM_OFZ_AMB[[#This Row],[Prestatiecode]],2)="TC", _xlfn.XLOOKUP(UPM_OFZ_AMB[[#This Row],[Prestatiecode]],_2024Toeslagen[Prestatie_code],_2024Toeslagen[Tarief herzien],"Prestatie niet gevonden in NZa-tabel",0),
"Prestatie bevat geen directe tijd")))) * UPM_OFZ_AMB[[#This Row],[Totaal]], "")</calculatedColumnFormula>
    </tableColumn>
    <tableColumn id="19" xr3:uid="{0B6AB407-BFC1-4791-B5A2-46710C46183B}" name="Uren dagbesteding" dataDxfId="27" dataCellStyle="Calculation">
      <calculatedColumnFormula>IFERROR( IF( LEFT(UPM_OFZ_AMB[[#This Row],[Prestatiecode]],2)="VD", _xlfn.XLOOKUP(UPM_OFZ_AMB[[#This Row],[Prestatiecode]],_2024Verblijf[Prestatie_code],_2024Verblijf[Aantal uur dagbesteding],"Prestatie niet gevonden in Nza-tabel",0), "Geen dagbesteding") * UPM_OFZ_AMB[[#This Row],[Totaal]], "")</calculatedColumnFormula>
    </tableColumn>
  </tableColumns>
  <tableStyleInfo name="TableStyleMedium20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2F01ABB6-36A3-42AB-83B4-EBDC257A9C47}" name="UPM_OFZ_KL" displayName="UPM_OFZ_KL" ref="A5:S8" totalsRowShown="0" dataCellStyle="Input">
  <autoFilter ref="A5:S8" xr:uid="{16B5A2C6-227C-4B42-B5A7-E4ECB97DB79A}"/>
  <tableColumns count="19">
    <tableColumn id="3" xr3:uid="{D0FD193E-3D90-4578-8C7C-54D767C64AEB}" name="Prestatiecode" dataCellStyle="Input"/>
    <tableColumn id="4" xr3:uid="{5D2090B6-9704-40F6-BA96-24B19EAD3CF1}" name="Omschrijving" dataCellStyle="Input"/>
    <tableColumn id="5" xr3:uid="{BF6170E2-29EF-4DBB-8DD8-751B1EACE90F}" name="Januari" dataCellStyle="Input"/>
    <tableColumn id="6" xr3:uid="{BC911093-ACA4-44DE-A357-8189C4264F9B}" name="Februari" dataCellStyle="Input"/>
    <tableColumn id="7" xr3:uid="{D02CBB09-273C-4B1D-8E95-414D79FF0F9B}" name="Maart" dataCellStyle="Input"/>
    <tableColumn id="8" xr3:uid="{60C6C18D-1EFC-4BED-9769-4212AD18F7D2}" name="April" dataCellStyle="Input"/>
    <tableColumn id="9" xr3:uid="{B36F55F6-28CF-409E-A9FE-9A9A03E0852B}" name="Mei" dataCellStyle="Input"/>
    <tableColumn id="10" xr3:uid="{8634C54E-0729-4DC5-8DA0-4D5E5A83C9B3}" name="Juni" dataCellStyle="Input"/>
    <tableColumn id="11" xr3:uid="{5553176C-31A9-42FC-8E7C-3E3D3069EA45}" name="Juli" dataCellStyle="Input"/>
    <tableColumn id="12" xr3:uid="{A4F08C94-EAA9-4BC4-B0EC-CD15D410A572}" name="Augustus" dataCellStyle="Input"/>
    <tableColumn id="13" xr3:uid="{0CD9E332-9172-4206-8C1A-5A57B378ADEB}" name="September" dataCellStyle="Input"/>
    <tableColumn id="14" xr3:uid="{F2F83685-EE05-4301-B44B-DA05AA7EED32}" name="Oktober" dataCellStyle="Input"/>
    <tableColumn id="15" xr3:uid="{474EB72E-D514-40A9-AAF9-E3B9DD92F585}" name="November" dataCellStyle="Input"/>
    <tableColumn id="16" xr3:uid="{A627DCC5-48CB-40BB-B697-25BE1BB810F8}" name="December" dataCellStyle="Input"/>
    <tableColumn id="17" xr3:uid="{C9D7C42B-7C5A-4B64-B25C-86A08A4A157E}" name="Totaal" dataCellStyle="Calculation">
      <calculatedColumnFormula>SUM(UPM_OFZ_KL[[#This Row],[Januari]:[December]])</calculatedColumnFormula>
    </tableColumn>
    <tableColumn id="18" xr3:uid="{0C0C76B3-BE6D-41AB-93EA-5B08F31AC567}" name="Aantal directe minuten" dataDxfId="26" dataCellStyle="Calculation">
      <calculatedColumnFormula>IFERROR( IF( LEFT(UPM_OFZ_KL[[#This Row],[Prestatiecode]],2)="CO", _xlfn.XLOOKUP(UPM_OFZ_KL[[#This Row],[Prestatiecode]],_2024Consult[Prestatie_code],_2024Consult[Aantal directe minuten],"Prestatie niet gevonden in Nza-tabel",0),
IF( LEFT(UPM_OFZ_KL[[#This Row],[Prestatiecode]],2)="GC", _xlfn.XLOOKUP(UPM_OFZ_KL[[#This Row],[Prestatiecode]],_2024Groepsconsult[Prestatie_code],_2024Groepsconsult[Aantal directe minuten],"Prestatie niet gevonden in NZa-tabel",0) / _xlfn.XLOOKUP(UPM_OFZ_KL[[#This Row],[Prestatiecode]],_2024Groepsconsult[Prestatie_code],_2024Groepsconsult[Groepsgrootte],"Prestatie niet gevonden in NZa-tabel",0),
IF( LEFT(UPM_OFZ_KL[[#This Row],[Prestatiecode]],2)="VD", _xlfn.XLOOKUP(UPM_OFZ_KL[[#This Row],[Prestatiecode]],_2024Verblijf[Prestatie_code],_2024Verblijf[Aantal minuten vaktherapie (OUD)],"Prestatie niet gevonden in NZa-tabel",0),"Prestatie bevat geen directe tijd")))  * UPM_OFZ_KL[[#This Row],[Totaal]], "")</calculatedColumnFormula>
    </tableColumn>
    <tableColumn id="21" xr3:uid="{BC9B571E-00C9-415C-8C13-C34A8B960C9F}" name="Opbrengst tijd" dataDxfId="25" dataCellStyle="Calculation">
      <calculatedColumnFormula>IFERROR( IF( LEFT(UPM_OFZ_KL[[#This Row],[Prestatiecode]],2)="CO", _xlfn.XLOOKUP(UPM_OFZ_KL[[#This Row],[Prestatiecode]],_2024Consult[Prestatie_code],_2024Consult[Tarief Herzien],"Prestatie niet gevonden in NZa-tabel",0),
IF( LEFT(UPM_OFZ_KL[[#This Row],[Prestatiecode]],2)="GC", _xlfn.XLOOKUP(UPM_OFZ_KL[[#This Row],[Prestatiecode]],_2024Groepsconsult[Prestatie_code],_2024Groepsconsult[Tarief herzien],"Prestatie niet gevonden in NZa-tabel",0),
IF( LEFT(UPM_OFZ_KL[[#This Row],[Prestatiecode]],2)="VD", _xlfn.XLOOKUP(UPM_OFZ_KL[[#This Row],[Prestatiecode]],_2024Verblijf[Prestatie_code],_2024Verblijf[Opbrengst vaktherapie herzien],"Prestatie niet gevonden in NZa-tabel",0),
IF( LEFT(UPM_OFZ_KL[[#This Row],[Prestatiecode]],2)="TC", _xlfn.XLOOKUP(UPM_OFZ_KL[[#This Row],[Prestatiecode]],_2024Toeslagen[Prestatie_code],_2024Toeslagen[Tarief herzien],"Prestatie niet gevonden in NZa-tabel",0),
"Prestatie bevat geen directe tijd")))) * UPM_OFZ_KL[[#This Row],[Totaal]], "")</calculatedColumnFormula>
    </tableColumn>
    <tableColumn id="19" xr3:uid="{C1036DAF-596E-476B-A6D7-46035E169EEB}" name="Uren dagbesteding" dataDxfId="24" dataCellStyle="Calculation">
      <calculatedColumnFormula>IFERROR( IF( LEFT(UPM_OFZ_KL[[#This Row],[Prestatiecode]],2)="VD", _xlfn.XLOOKUP(UPM_OFZ_KL[[#This Row],[Prestatiecode]],_2024Verblijf[Prestatie_code],_2024Verblijf[Aantal uur dagbesteding],"Prestatie niet gevonden in Nza-tabel",0), "Geen dagbesteding") * UPM_OFZ_KL[[#This Row],[Totaal]], "")</calculatedColumnFormula>
    </tableColumn>
    <tableColumn id="22" xr3:uid="{536EFDC5-E08B-4211-95CE-85C29D6482BF}" name="Opbrengst DB" dataDxfId="23" dataCellStyle="Calculation">
      <calculatedColumnFormula>IF( LEFT(UPM_OFZ_KL[[#This Row],[Prestatiecode]],2)="VD", _xlfn.XLOOKUP(UPM_OFZ_KL[[#This Row],[Prestatiecode]],_2024Verblijf[Prestatie_code],_2024Verblijf[Opbrengst dagbesteding],"Prestatiecode niet gevonden in NZa-tabel",0) * UPM_OFZ_KL[[#This Row],[Totaal]],"")</calculatedColumnFormula>
    </tableColumn>
  </tableColumns>
  <tableStyleInfo name="TableStyleMedium20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A57E3A20-36A1-4512-B097-7F10979C5EC3}" name="UPM_TBS" displayName="UPM_TBS" ref="A5:S8" totalsRowShown="0" dataCellStyle="Input">
  <autoFilter ref="A5:S8" xr:uid="{16B5A2C6-227C-4B42-B5A7-E4ECB97DB79A}"/>
  <tableColumns count="19">
    <tableColumn id="3" xr3:uid="{9C5010B9-8732-4787-B2B0-375986D4C628}" name="Prestatiecode" dataCellStyle="Input"/>
    <tableColumn id="4" xr3:uid="{5AAF4B64-E5CC-4DBC-8E30-20C6DCB288E9}" name="Omschrijving" dataCellStyle="Input"/>
    <tableColumn id="5" xr3:uid="{CD3EF06F-E4BE-4A3C-8219-2C03BCEC28E4}" name="Januari" dataCellStyle="Input"/>
    <tableColumn id="6" xr3:uid="{3992D75E-6A1C-49D6-92F5-9CAEB4528BFC}" name="Februari" dataCellStyle="Input"/>
    <tableColumn id="7" xr3:uid="{5FA9EFD0-6E34-46E5-B242-2E3BD883E889}" name="Maart" dataCellStyle="Input"/>
    <tableColumn id="8" xr3:uid="{B76BCA46-985F-4B2A-AB88-D31EC73D11D6}" name="April" dataCellStyle="Input"/>
    <tableColumn id="9" xr3:uid="{61947F72-972A-4FBC-8E19-2D2E66C5498A}" name="Mei" dataCellStyle="Input"/>
    <tableColumn id="10" xr3:uid="{EF6419BB-D228-4EDD-8938-935D0AD53586}" name="Juni" dataCellStyle="Input"/>
    <tableColumn id="11" xr3:uid="{F656E71E-E356-49B4-BF43-44A349047631}" name="Juli" dataCellStyle="Input"/>
    <tableColumn id="12" xr3:uid="{38D91862-3DB8-4CAB-939B-EBC5C8ABA47D}" name="Augustus" dataCellStyle="Input"/>
    <tableColumn id="13" xr3:uid="{FADB3BDC-31E3-4791-9F1A-69CB9100D20F}" name="September" dataCellStyle="Input"/>
    <tableColumn id="14" xr3:uid="{B435924A-2F66-4516-B56D-04F2141F7AE1}" name="Oktober" dataCellStyle="Input"/>
    <tableColumn id="15" xr3:uid="{B8B5370A-8DD0-4D22-BCBD-456B838C7645}" name="November" dataCellStyle="Input"/>
    <tableColumn id="16" xr3:uid="{9AED9C01-5351-4AFD-9AAD-F262D5A64C73}" name="December" dataCellStyle="Input"/>
    <tableColumn id="17" xr3:uid="{17431E61-7360-4DED-88F2-DEDB6A2357F2}" name="Totaal" dataCellStyle="Calculation">
      <calculatedColumnFormula>SUM(UPM_TBS[[#This Row],[Januari]:[December]])</calculatedColumnFormula>
    </tableColumn>
    <tableColumn id="18" xr3:uid="{829C8063-55C9-48EC-8226-37EBA23F69B0}" name="Aantal directe minuten" dataDxfId="22" dataCellStyle="Calculation">
      <calculatedColumnFormula>IFERROR( IF( LEFT(UPM_TBS[[#This Row],[Prestatiecode]],2)="CO", _xlfn.XLOOKUP(UPM_TBS[[#This Row],[Prestatiecode]],_2024Consult[Prestatie_code],_2024Consult[Aantal directe minuten],"Prestatie niet gevonden in Nza-tabel",0),
IF( LEFT(UPM_TBS[[#This Row],[Prestatiecode]],2)="GC", _xlfn.XLOOKUP(UPM_TBS[[#This Row],[Prestatiecode]],_2024Groepsconsult[Prestatie_code],_2024Groepsconsult[Aantal directe minuten],"Prestatie niet gevonden in NZa-tabel",0) / _xlfn.XLOOKUP(UPM_TBS[[#This Row],[Prestatiecode]],_2024Groepsconsult[Prestatie_code],_2024Groepsconsult[Groepsgrootte],"Prestatie niet gevonden in NZa-tabel",0),
IF( LEFT(UPM_TBS[[#This Row],[Prestatiecode]],2)="VD", _xlfn.XLOOKUP(UPM_TBS[[#This Row],[Prestatiecode]],_2024Verblijf[Prestatie_code],_2024Verblijf[Aantal minuten vaktherapie (OUD)],"Prestatie niet gevonden in NZa-tabel",0),"Prestatie bevat geen directe tijd")))  * UPM_TBS[[#This Row],[Totaal]], "")</calculatedColumnFormula>
    </tableColumn>
    <tableColumn id="21" xr3:uid="{712F1839-1D6F-4DE6-932E-53FCF055633C}" name="Opbrengst tijd" dataDxfId="21" dataCellStyle="Calculation">
      <calculatedColumnFormula>IFERROR( IF( LEFT(UPM_TBS[[#This Row],[Prestatiecode]],2)="CO", _xlfn.XLOOKUP(UPM_TBS[[#This Row],[Prestatiecode]],_2024Consult[Prestatie_code],_2024Consult[Tarief Herzien],"Prestatie niet gevonden in NZa-tabel",0),
IF( LEFT(UPM_TBS[[#This Row],[Prestatiecode]],2)="GC", _xlfn.XLOOKUP(UPM_TBS[[#This Row],[Prestatiecode]],_2024Groepsconsult[Prestatie_code],_2024Groepsconsult[Tarief herzien],"Prestatie niet gevonden in NZa-tabel",0),
IF( LEFT(UPM_TBS[[#This Row],[Prestatiecode]],2)="VD", _xlfn.XLOOKUP(UPM_TBS[[#This Row],[Prestatiecode]],_2024Verblijf[Prestatie_code],_2024Verblijf[Opbrengst vaktherapie herzien],"Prestatie niet gevonden in NZa-tabel",0),
IF( LEFT(UPM_TBS[[#This Row],[Prestatiecode]],2)="TC", _xlfn.XLOOKUP(UPM_TBS[[#This Row],[Prestatiecode]],_2024Toeslagen[Prestatie_code],_2024Toeslagen[Tarief herzien],"Prestatie niet gevonden in NZa-tabel",0),
IF( LEFT(UPM_TBS[[#This Row],[Prestatiecode]],2)="OV", _xlfn.XLOOKUP(UPM_TBS[[#This Row],[Prestatiecode]],_2024Toeslagen[Prestatie_code],_2024Toeslagen[Tarief herzien],"Prestatie niet gevonden in NZa-tabel",0),
"Prestatie bevat geen directe tijd"))))) * UPM_TBS[[#This Row],[Totaal]], "")</calculatedColumnFormula>
    </tableColumn>
    <tableColumn id="19" xr3:uid="{A0D337C4-B680-4AF0-919B-EC90110FD7D5}" name="Uren dagbesteding" dataDxfId="20" dataCellStyle="Calculation">
      <calculatedColumnFormula>IFERROR( IF( LEFT(UPM_TBS[[#This Row],[Prestatiecode]],2)="VD", _xlfn.XLOOKUP(UPM_TBS[[#This Row],[Prestatiecode]],_2024Verblijf[Prestatie_code],_2024Verblijf[Aantal uur dagbesteding],"Prestatie niet gevonden in Nza-tabel",0), "Geen dagbesteding") * UPM_TBS[[#This Row],[Totaal]], "")</calculatedColumnFormula>
    </tableColumn>
    <tableColumn id="22" xr3:uid="{800D516E-6BD6-445D-8A39-D2E27B20BE06}" name="Opbrengst DB" dataDxfId="19" dataCellStyle="Calculation">
      <calculatedColumnFormula>IF( LEFT(UPM_TBS[[#This Row],[Prestatiecode]],2)="VD", _xlfn.XLOOKUP(UPM_TBS[[#This Row],[Prestatiecode]],_2024Verblijf[Prestatie_code],_2024Verblijf[Opbrengst dagbesteding],"Prestatie niet gevonden in NZa-tabel",0) * UPM_TBS[[#This Row],[Totaal]],"")</calculatedColumnFormula>
    </tableColumn>
  </tableColumns>
  <tableStyleInfo name="TableStyleMedium20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15B01E-2980-4E7F-98C4-B4D423D109C9}" name="_2024Consult" displayName="_2024Consult" ref="A1:K1025" totalsRowShown="0">
  <autoFilter ref="A1:K1025" xr:uid="{8715B01E-2980-4E7F-98C4-B4D423D109C9}"/>
  <tableColumns count="11">
    <tableColumn id="1" xr3:uid="{E5C2FF9B-4854-460E-A21F-2DAA837A4026}" name="ID"/>
    <tableColumn id="2" xr3:uid="{0A5FB6BD-1CB3-4FEA-B415-FD4CD659DA57}" name="Prestatie_code" dataDxfId="18"/>
    <tableColumn id="3" xr3:uid="{3427AFCB-199C-46A3-9027-C1A6C4E618DC}" name="Consulttype" dataDxfId="17"/>
    <tableColumn id="4" xr3:uid="{B10CFBB0-5D89-4AB7-BA67-DFAAB0C7BBC6}" name="Duur vanaf"/>
    <tableColumn id="5" xr3:uid="{08973DB1-50C2-415A-AB17-3E6BD3FE71C0}" name="Setting" dataDxfId="16"/>
    <tableColumn id="6" xr3:uid="{F684A19D-7765-4291-B459-A1C776A3AA70}" name="Beroepscategorie" dataDxfId="15"/>
    <tableColumn id="7" xr3:uid="{E57D39CB-2132-4C22-9956-A45723F6CEF6}" name="financieringsstroom" dataDxfId="14"/>
    <tableColumn id="8" xr3:uid="{2FE41667-848C-4E00-BE0D-F87744E2199E}" name="Aantal directe minuten" dataCellStyle="Comma"/>
    <tableColumn id="9" xr3:uid="{1B0F866D-A36F-4696-B7C6-7665D5C45899}" name="Aantal indirecte minuten (OUD)" dataDxfId="13" dataCellStyle="Comma"/>
    <tableColumn id="10" xr3:uid="{30DE28D2-0E59-4294-A5C0-2D32B39543CF}" name="Gecorrigeerd aantal indirecte minuten (OUD)" dataDxfId="12" dataCellStyle="Comma"/>
    <tableColumn id="11" xr3:uid="{A6606995-4CE2-4E25-900F-25EC60D244AB}" name="Tarief Herzien" dataCellStyle="Currency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6B65E11-0C27-41AC-87F9-AA59D54BA725}" name="_2024Groepsconsult" displayName="_2024Groepsconsult" ref="A1:M73" totalsRowShown="0">
  <autoFilter ref="A1:M73" xr:uid="{D6B65E11-0C27-41AC-87F9-AA59D54BA725}"/>
  <tableColumns count="13">
    <tableColumn id="1" xr3:uid="{C6889332-2F44-4594-A730-A184EFF7CFDE}" name="ID"/>
    <tableColumn id="2" xr3:uid="{966354E2-AFC7-4903-9862-A17A545256E1}" name="Prestatie_code" dataDxfId="11"/>
    <tableColumn id="3" xr3:uid="{BD76C4F5-8C41-481B-8387-5CD640439E05}" name="Groepsgrootte"/>
    <tableColumn id="4" xr3:uid="{DF391C7C-06FC-4B3C-AF87-18C1EC8EB4B2}" name="Blok_duur"/>
    <tableColumn id="5" xr3:uid="{F65E4DE3-914E-4D45-A662-88EB745EA2A5}" name="Beroepscategorie" dataDxfId="10"/>
    <tableColumn id="6" xr3:uid="{D9229113-8EB1-4313-AFD7-FF05FEC9502E}" name="financieringsstroom" dataDxfId="9"/>
    <tableColumn id="7" xr3:uid="{35ED39CF-341A-437F-BDB0-D50233134B13}" name="Aantal directe minuten"/>
    <tableColumn id="8" xr3:uid="{A8A32D17-28DE-48C8-8536-EAEDC9E060BA}" name="Aantal indirecte minuten (OUD)" dataCellStyle="Comma"/>
    <tableColumn id="9" xr3:uid="{A4E8D701-A925-48EF-A658-88C1CEE7C750}" name="Correctiefactor indirecte tijd groep (OUD)" dataCellStyle="Comma"/>
    <tableColumn id="10" xr3:uid="{D9619500-9BDA-4B48-AEFB-7FA91ECD208C}" name="Aantal minuten totaal (OUD)" dataCellStyle="Comma"/>
    <tableColumn id="11" xr3:uid="{AC8263F1-AC7B-4CEB-BF33-69BF4FF28F1E}" name="Gecorrigeerd aantal indirecte minuten (OUD)" dataCellStyle="Comma"/>
    <tableColumn id="12" xr3:uid="{EB6AAD83-8D9A-4AE3-89D4-00A580F24CE9}" name="Aantal minuten declarabel"/>
    <tableColumn id="13" xr3:uid="{0B747E7F-EC7B-45D1-B9BA-4F7C705553DA}" name="Tarief herzien" dataDxfId="8" dataCellStyle="Currency"/>
  </tableColumns>
  <tableStyleInfo name="TableStyleMedium20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A94C02E-7921-4323-A80E-3E00B8E6FB24}" name="_2024Toeslagen" displayName="_2024Toeslagen" ref="A1:L4" totalsRowShown="0">
  <autoFilter ref="A1:L4" xr:uid="{7A94C02E-7921-4323-A80E-3E00B8E6FB24}"/>
  <tableColumns count="12">
    <tableColumn id="1" xr3:uid="{275D8898-0B65-4C0A-BA0D-084EAC569BA9}" name="ID"/>
    <tableColumn id="2" xr3:uid="{287AEE66-2143-49A9-9512-1F5A3C894049}" name="Prestatie_code" dataDxfId="7"/>
    <tableColumn id="3" xr3:uid="{0C896DB6-D6F6-4B30-AB1A-3EBC63F4C4E4}" name="Prestatiebeschrijving" dataDxfId="6"/>
    <tableColumn id="4" xr3:uid="{0AEADC3F-B2F0-401F-A693-6596805564C7}" name="Financieringsstroom" dataDxfId="5"/>
    <tableColumn id="6" xr3:uid="{3768BCA7-C823-4E9D-BC87-1496A4DA0E54}" name="Aantal indirecte minuten (OUD)"/>
    <tableColumn id="7" xr3:uid="{597A9F93-7EA4-48CA-979E-00B9A80182DB}" name="Minuutkostprijs (prijspeil 2017)"/>
    <tableColumn id="8" xr3:uid="{58128F0B-33DE-4675-B38F-EC1734EECC0E}" name="Productprijs"/>
    <tableColumn id="9" xr3:uid="{FC5971CB-FFA4-405B-87E8-D05825E1F229}" name="Productprijs check"/>
    <tableColumn id="10" xr3:uid="{102F22D0-1B89-4AD1-8B67-B201022D2C75}" name="Rente inventaris (0,41%)"/>
    <tableColumn id="11" xr3:uid="{472539E6-D736-484F-A337-48020BACF75E}" name="Financieringslasten (1,55%)"/>
    <tableColumn id="12" xr3:uid="{874DE202-BA7E-49A7-A334-D53BB2633F20}" name="Prijsindex (2017-2024)"/>
    <tableColumn id="16" xr3:uid="{555C2D6C-42E4-4F5D-8E40-6BBCBA0D273B}" name="Tarief herzien" dataCellStyle="Currency"/>
  </tableColumns>
  <tableStyleInfo name="TableStyleMedium2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3996BD8-8727-40E4-8F85-B40AAF315CB3}" name="_2024Verblijf" displayName="_2024Verblijf" ref="A1:K62" totalsRowShown="0">
  <autoFilter ref="A1:K62" xr:uid="{43996BD8-8727-40E4-8F85-B40AAF315CB3}"/>
  <tableColumns count="11">
    <tableColumn id="1" xr3:uid="{A3BCDE57-F14D-4CC1-8AEA-0F14853DDC76}" name="ID"/>
    <tableColumn id="2" xr3:uid="{83A29324-C61D-47D7-AAC9-607E6DDA7994}" name="Prestatie_code" dataDxfId="4"/>
    <tableColumn id="3" xr3:uid="{A8A451B4-F473-472A-B057-2333D66BA7F1}" name="Prestatiebeschrijving" dataDxfId="3"/>
    <tableColumn id="4" xr3:uid="{DA12D2C2-B375-4EE7-8D99-8069BA8C4C76}" name="Verzorgingsgraad" dataDxfId="2"/>
    <tableColumn id="5" xr3:uid="{11257383-9CAC-44FD-A2FE-3B2DD5A55A4E}" name="Beveiligingsniveau"/>
    <tableColumn id="6" xr3:uid="{7D28E424-9DA2-407D-8F10-2D28B5B77E6C}" name="Financieringsstroom" dataDxfId="1"/>
    <tableColumn id="7" xr3:uid="{DCEA68FD-D261-4F6D-BEFC-5A64EDEA29DE}" name="Aantal uur dagbesteding"/>
    <tableColumn id="10" xr3:uid="{08F35E1E-9FE2-4BAA-803B-E3DE161E4139}" name="Opbrengst dagbesteding" dataCellStyle="Comma"/>
    <tableColumn id="8" xr3:uid="{6493B742-F8FD-442B-80EA-8956D66E9A39}" name="Aantal minuten vaktherapie (OUD)" dataCellStyle="Comma"/>
    <tableColumn id="11" xr3:uid="{4D5D69BE-1E9B-4C69-82E8-E10D6B63E3AF}" name="Opbrengst vaktherapie herzien"/>
    <tableColumn id="9" xr3:uid="{20A97000-A7A7-45C2-A7CC-FACB597A7414}" name="Tarief herzien" dataCellStyle="Currency"/>
  </tableColumns>
  <tableStyleInfo name="TableStyleMedium20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CD9F28-2C69-4B3C-B169-6088F6D44BF6}" name="Table2" displayName="Table2" ref="A1:H26" totalsRowShown="0" headerRowDxfId="0">
  <autoFilter ref="A1:H26" xr:uid="{05CD9F28-2C69-4B3C-B169-6088F6D44BF6}"/>
  <tableColumns count="8">
    <tableColumn id="1" xr3:uid="{8E15FC6E-4621-4603-96D9-1224FC3488A3}" name="Jaar"/>
    <tableColumn id="2" xr3:uid="{1110B32C-FAC9-431A-B1D4-8E5E66E61CE2}" name="Personeel"/>
    <tableColumn id="3" xr3:uid="{E85E9191-041F-4AC7-ADA4-9B7CAA6A8150}" name="Materieel"/>
    <tableColumn id="4" xr3:uid="{3D812AFA-BEFC-4E29-8989-C6F7BE57D609}" name="85/15"/>
    <tableColumn id="5" xr3:uid="{7D7CE6BE-94D0-495C-AA87-E2D25E86FA7C}" name="75/25"/>
    <tableColumn id="6" xr3:uid="{304583C4-F94A-4D11-B67A-8D6D9B60A538}" name="90/10"/>
    <tableColumn id="7" xr3:uid="{F67CEC1A-990D-4DAC-A8DA-80A165F0E375}" name="0/100"/>
    <tableColumn id="8" xr3:uid="{F5903D7A-8CC9-41C8-98CF-ED42721006E2}" name="Kapitaallasten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@MartiniusAdvies.nl" TargetMode="External"/><Relationship Id="rId2" Type="http://schemas.openxmlformats.org/officeDocument/2006/relationships/hyperlink" Target="https://creativecommons.org/licenses/by-nc/4.0/?ref=chooser-v1" TargetMode="External"/><Relationship Id="rId1" Type="http://schemas.openxmlformats.org/officeDocument/2006/relationships/hyperlink" Target="https://creativecommons.org/licenses/by-nc/4.0/?ref=chooser-v1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martiniusadvies.nl/rekenmodel-overgangsregeling-zpm-fz/" TargetMode="External"/><Relationship Id="rId4" Type="http://schemas.openxmlformats.org/officeDocument/2006/relationships/hyperlink" Target="https://nl.linkedin.com/in/alexmartiniu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8F5F9-2C23-4E58-902F-B41872F5A3B6}">
  <sheetPr>
    <tabColor theme="8" tint="0.79998168889431442"/>
  </sheetPr>
  <dimension ref="A1:J55"/>
  <sheetViews>
    <sheetView showGridLines="0" tabSelected="1" zoomScale="120" zoomScaleNormal="120" workbookViewId="0">
      <selection activeCell="B51" sqref="B51:H51"/>
    </sheetView>
  </sheetViews>
  <sheetFormatPr baseColWidth="10" defaultColWidth="0" defaultRowHeight="15" x14ac:dyDescent="0.2"/>
  <cols>
    <col min="1" max="1" width="7.1640625" customWidth="1"/>
    <col min="2" max="2" width="16.5" bestFit="1" customWidth="1"/>
    <col min="3" max="7" width="8.83203125" customWidth="1"/>
    <col min="8" max="8" width="22.33203125" customWidth="1"/>
    <col min="9" max="9" width="8.83203125" customWidth="1"/>
    <col min="10" max="10" width="8.6640625" customWidth="1"/>
    <col min="11" max="16384" width="8.6640625" hidden="1"/>
  </cols>
  <sheetData>
    <row r="1" spans="1:8" x14ac:dyDescent="0.2">
      <c r="A1" s="62" t="e" vm="1">
        <v>#VALUE!</v>
      </c>
      <c r="B1" s="62"/>
      <c r="C1" s="62"/>
      <c r="D1" s="62"/>
      <c r="E1" s="62"/>
      <c r="F1" s="62"/>
      <c r="G1" s="62"/>
      <c r="H1" s="62"/>
    </row>
    <row r="2" spans="1:8" x14ac:dyDescent="0.2">
      <c r="A2" s="62"/>
      <c r="B2" s="62"/>
      <c r="C2" s="62"/>
      <c r="D2" s="62"/>
      <c r="E2" s="62"/>
      <c r="F2" s="62"/>
      <c r="G2" s="62"/>
      <c r="H2" s="62"/>
    </row>
    <row r="3" spans="1:8" x14ac:dyDescent="0.2">
      <c r="A3" s="62"/>
      <c r="B3" s="62"/>
      <c r="C3" s="62"/>
      <c r="D3" s="62"/>
      <c r="E3" s="62"/>
      <c r="F3" s="62"/>
      <c r="G3" s="62"/>
      <c r="H3" s="62"/>
    </row>
    <row r="4" spans="1:8" ht="24" x14ac:dyDescent="0.3">
      <c r="A4" s="67" t="s">
        <v>1312</v>
      </c>
      <c r="B4" s="67"/>
      <c r="C4" s="67"/>
      <c r="D4" s="67"/>
      <c r="E4" s="67"/>
      <c r="F4" s="67"/>
      <c r="G4" s="67"/>
      <c r="H4" s="67"/>
    </row>
    <row r="6" spans="1:8" x14ac:dyDescent="0.2">
      <c r="A6" s="65" t="s">
        <v>1313</v>
      </c>
      <c r="B6" s="65"/>
      <c r="C6" s="65"/>
      <c r="D6" s="65"/>
      <c r="E6" s="65"/>
      <c r="F6" s="65"/>
      <c r="G6" s="65"/>
      <c r="H6" s="65"/>
    </row>
    <row r="7" spans="1:8" x14ac:dyDescent="0.2">
      <c r="A7" s="65" t="s">
        <v>1311</v>
      </c>
      <c r="B7" s="65"/>
      <c r="C7" s="65"/>
      <c r="D7" s="65"/>
      <c r="E7" s="65"/>
      <c r="F7" s="65"/>
      <c r="G7" s="65"/>
      <c r="H7" s="65"/>
    </row>
    <row r="9" spans="1:8" x14ac:dyDescent="0.2">
      <c r="A9" s="66" t="s">
        <v>1341</v>
      </c>
      <c r="B9" s="66"/>
      <c r="C9" s="66"/>
      <c r="D9" s="66"/>
      <c r="E9" s="66"/>
      <c r="F9" s="66"/>
      <c r="G9" s="66"/>
      <c r="H9" s="66"/>
    </row>
    <row r="10" spans="1:8" x14ac:dyDescent="0.2">
      <c r="A10" s="66" t="s">
        <v>1342</v>
      </c>
      <c r="B10" s="66"/>
      <c r="C10" s="66"/>
      <c r="D10" s="66"/>
      <c r="E10" s="66"/>
      <c r="F10" s="66"/>
      <c r="G10" s="66"/>
      <c r="H10" s="66"/>
    </row>
    <row r="11" spans="1:8" x14ac:dyDescent="0.2">
      <c r="A11" s="66" t="s">
        <v>1343</v>
      </c>
      <c r="B11" s="66"/>
      <c r="C11" s="66"/>
      <c r="D11" s="66"/>
      <c r="E11" s="66"/>
      <c r="F11" s="66"/>
      <c r="G11" s="66"/>
      <c r="H11" s="66"/>
    </row>
    <row r="13" spans="1:8" ht="19" thickBot="1" x14ac:dyDescent="0.3">
      <c r="A13" s="63" t="s">
        <v>1294</v>
      </c>
      <c r="B13" s="63"/>
      <c r="C13" s="63"/>
      <c r="D13" s="63"/>
      <c r="E13" s="63"/>
      <c r="F13" s="63"/>
      <c r="G13" s="63"/>
      <c r="H13" s="63"/>
    </row>
    <row r="14" spans="1:8" ht="16" thickTop="1" x14ac:dyDescent="0.2">
      <c r="A14" s="10"/>
    </row>
    <row r="15" spans="1:8" ht="16" thickBot="1" x14ac:dyDescent="0.25">
      <c r="A15" s="64" t="s">
        <v>1305</v>
      </c>
      <c r="B15" s="64"/>
      <c r="C15" s="64"/>
      <c r="D15" s="64"/>
      <c r="E15" s="64"/>
      <c r="F15" s="64"/>
      <c r="G15" s="64"/>
      <c r="H15" s="64"/>
    </row>
    <row r="16" spans="1:8" x14ac:dyDescent="0.2">
      <c r="A16" s="65" t="s">
        <v>1299</v>
      </c>
      <c r="B16" s="65"/>
      <c r="C16" s="65"/>
      <c r="D16" s="65"/>
      <c r="E16" s="65"/>
      <c r="F16" s="65"/>
      <c r="G16" s="65"/>
      <c r="H16" s="65"/>
    </row>
    <row r="17" spans="1:8" x14ac:dyDescent="0.2">
      <c r="A17" s="65" t="s">
        <v>1300</v>
      </c>
      <c r="B17" s="65"/>
      <c r="C17" s="65"/>
      <c r="D17" s="65"/>
      <c r="E17" s="65"/>
      <c r="F17" s="65"/>
      <c r="G17" s="65"/>
      <c r="H17" s="65"/>
    </row>
    <row r="18" spans="1:8" x14ac:dyDescent="0.2">
      <c r="A18" s="65" t="s">
        <v>1335</v>
      </c>
      <c r="B18" s="65"/>
      <c r="C18" s="65"/>
      <c r="D18" s="65"/>
      <c r="E18" s="65"/>
      <c r="F18" s="65"/>
      <c r="G18" s="65"/>
      <c r="H18" s="65"/>
    </row>
    <row r="20" spans="1:8" x14ac:dyDescent="0.2">
      <c r="A20" s="65" t="s">
        <v>1301</v>
      </c>
      <c r="B20" s="65"/>
      <c r="C20" s="65"/>
      <c r="D20" s="65"/>
      <c r="E20" s="65"/>
      <c r="F20" s="65"/>
      <c r="G20" s="65"/>
      <c r="H20" s="65"/>
    </row>
    <row r="22" spans="1:8" x14ac:dyDescent="0.2">
      <c r="B22" s="35" t="s">
        <v>1302</v>
      </c>
    </row>
    <row r="23" spans="1:8" x14ac:dyDescent="0.2">
      <c r="B23" s="35" t="s">
        <v>1303</v>
      </c>
    </row>
    <row r="24" spans="1:8" x14ac:dyDescent="0.2">
      <c r="B24" s="35" t="s">
        <v>1304</v>
      </c>
    </row>
    <row r="26" spans="1:8" ht="16" thickBot="1" x14ac:dyDescent="0.25">
      <c r="A26" s="64" t="s">
        <v>1306</v>
      </c>
      <c r="B26" s="64"/>
      <c r="C26" s="64"/>
      <c r="D26" s="64"/>
      <c r="E26" s="64"/>
      <c r="F26" s="64"/>
      <c r="G26" s="64"/>
      <c r="H26" s="64"/>
    </row>
    <row r="27" spans="1:8" x14ac:dyDescent="0.2">
      <c r="A27" s="46"/>
      <c r="B27" s="46"/>
      <c r="C27" s="46"/>
      <c r="D27" s="46"/>
      <c r="E27" s="46"/>
      <c r="F27" s="46"/>
      <c r="G27" s="46"/>
      <c r="H27" s="46"/>
    </row>
    <row r="28" spans="1:8" x14ac:dyDescent="0.2">
      <c r="A28" s="65" t="s">
        <v>1307</v>
      </c>
      <c r="B28" s="65"/>
      <c r="C28" s="65"/>
      <c r="D28" s="65"/>
      <c r="E28" s="65"/>
      <c r="F28" s="65"/>
      <c r="G28" s="65"/>
      <c r="H28" s="65"/>
    </row>
    <row r="29" spans="1:8" x14ac:dyDescent="0.2">
      <c r="A29" s="65" t="s">
        <v>1308</v>
      </c>
      <c r="B29" s="65"/>
      <c r="C29" s="65"/>
      <c r="D29" s="65"/>
      <c r="E29" s="65"/>
      <c r="F29" s="65"/>
      <c r="G29" s="65"/>
      <c r="H29" s="65"/>
    </row>
    <row r="30" spans="1:8" x14ac:dyDescent="0.2">
      <c r="A30" s="65" t="s">
        <v>1310</v>
      </c>
      <c r="B30" s="65"/>
      <c r="C30" s="65"/>
      <c r="D30" s="65"/>
      <c r="E30" s="65"/>
      <c r="F30" s="65"/>
      <c r="G30" s="65"/>
      <c r="H30" s="65"/>
    </row>
    <row r="32" spans="1:8" x14ac:dyDescent="0.2">
      <c r="B32" s="2" t="s">
        <v>1309</v>
      </c>
    </row>
    <row r="34" spans="1:8" s="50" customFormat="1" ht="19" thickBot="1" x14ac:dyDescent="0.3">
      <c r="A34" s="63" t="s">
        <v>1316</v>
      </c>
      <c r="B34" s="63"/>
      <c r="C34" s="63"/>
      <c r="D34" s="63"/>
      <c r="E34" s="63"/>
      <c r="F34" s="63"/>
      <c r="G34" s="63"/>
      <c r="H34" s="63"/>
    </row>
    <row r="35" spans="1:8" ht="16" thickTop="1" x14ac:dyDescent="0.2"/>
    <row r="36" spans="1:8" x14ac:dyDescent="0.2">
      <c r="A36" t="s">
        <v>1317</v>
      </c>
    </row>
    <row r="37" spans="1:8" x14ac:dyDescent="0.2">
      <c r="A37" t="s">
        <v>1318</v>
      </c>
    </row>
    <row r="39" spans="1:8" x14ac:dyDescent="0.2">
      <c r="A39" t="s">
        <v>1321</v>
      </c>
      <c r="B39" s="57" t="e" vm="2">
        <v>#VALUE!</v>
      </c>
      <c r="C39" s="65" t="s">
        <v>1322</v>
      </c>
      <c r="D39" s="65"/>
      <c r="E39" s="65"/>
      <c r="F39" s="65"/>
      <c r="G39" s="65"/>
      <c r="H39" s="65"/>
    </row>
    <row r="40" spans="1:8" x14ac:dyDescent="0.2">
      <c r="B40" s="57" t="e" vm="3">
        <v>#VALUE!</v>
      </c>
      <c r="C40" s="65" t="s">
        <v>1323</v>
      </c>
      <c r="D40" s="65"/>
      <c r="E40" s="65"/>
      <c r="F40" s="65"/>
      <c r="G40" s="65"/>
      <c r="H40" s="65"/>
    </row>
    <row r="41" spans="1:8" x14ac:dyDescent="0.2">
      <c r="B41" s="57" t="e" vm="4">
        <v>#VALUE!</v>
      </c>
      <c r="C41" s="69" t="s">
        <v>1319</v>
      </c>
      <c r="D41" s="69"/>
      <c r="E41" s="69"/>
      <c r="F41" s="69"/>
      <c r="G41" s="69"/>
      <c r="H41" s="69"/>
    </row>
    <row r="42" spans="1:8" x14ac:dyDescent="0.2">
      <c r="A42" s="47"/>
      <c r="B42" s="47"/>
    </row>
    <row r="43" spans="1:8" x14ac:dyDescent="0.2">
      <c r="A43" s="69" t="s">
        <v>1315</v>
      </c>
      <c r="B43" s="69"/>
      <c r="C43" s="69"/>
      <c r="D43" s="69"/>
      <c r="E43" s="69"/>
      <c r="F43" s="69"/>
      <c r="G43" s="69"/>
      <c r="H43" s="69"/>
    </row>
    <row r="45" spans="1:8" ht="19" thickBot="1" x14ac:dyDescent="0.3">
      <c r="A45" s="63" t="s">
        <v>1344</v>
      </c>
      <c r="B45" s="63"/>
      <c r="C45" s="63"/>
      <c r="D45" s="63"/>
      <c r="E45" s="63"/>
      <c r="F45" s="63"/>
      <c r="G45" s="63"/>
      <c r="H45" s="63"/>
    </row>
    <row r="46" spans="1:8" ht="16" thickTop="1" x14ac:dyDescent="0.2"/>
    <row r="47" spans="1:8" x14ac:dyDescent="0.2">
      <c r="A47" s="65" t="s">
        <v>1351</v>
      </c>
      <c r="B47" s="65"/>
      <c r="C47" s="65"/>
      <c r="D47" s="69" t="s">
        <v>1350</v>
      </c>
      <c r="E47" s="69"/>
      <c r="F47" s="69"/>
      <c r="G47" s="69"/>
      <c r="H47" s="69"/>
    </row>
    <row r="49" spans="1:8" x14ac:dyDescent="0.2">
      <c r="A49" t="s">
        <v>1337</v>
      </c>
      <c r="B49" s="65" t="s">
        <v>1338</v>
      </c>
      <c r="C49" s="65"/>
      <c r="D49" s="65"/>
      <c r="E49" s="65"/>
      <c r="F49" s="65"/>
      <c r="G49" s="65"/>
      <c r="H49" s="65"/>
    </row>
    <row r="50" spans="1:8" x14ac:dyDescent="0.2">
      <c r="A50" s="59" t="s">
        <v>1354</v>
      </c>
      <c r="B50" s="68" t="s">
        <v>1381</v>
      </c>
      <c r="C50" s="68"/>
      <c r="D50" s="68"/>
      <c r="E50" s="68"/>
      <c r="F50" s="68"/>
      <c r="G50" s="68"/>
      <c r="H50" s="68"/>
    </row>
    <row r="51" spans="1:8" x14ac:dyDescent="0.2">
      <c r="A51" s="59"/>
      <c r="B51" s="68" t="s">
        <v>1361</v>
      </c>
      <c r="C51" s="68"/>
      <c r="D51" s="68"/>
      <c r="E51" s="68"/>
      <c r="F51" s="68"/>
      <c r="G51" s="68"/>
      <c r="H51" s="68"/>
    </row>
    <row r="52" spans="1:8" x14ac:dyDescent="0.2">
      <c r="A52" s="59" t="s">
        <v>1345</v>
      </c>
      <c r="B52" s="68" t="s">
        <v>1346</v>
      </c>
      <c r="C52" s="68"/>
      <c r="D52" s="68"/>
      <c r="E52" s="68"/>
      <c r="F52" s="68"/>
      <c r="G52" s="68"/>
      <c r="H52" s="68"/>
    </row>
    <row r="53" spans="1:8" x14ac:dyDescent="0.2">
      <c r="A53" s="59"/>
      <c r="B53" s="68" t="s">
        <v>1347</v>
      </c>
      <c r="C53" s="68"/>
      <c r="D53" s="68"/>
      <c r="E53" s="68"/>
      <c r="F53" s="68"/>
      <c r="G53" s="68"/>
      <c r="H53" s="68"/>
    </row>
    <row r="54" spans="1:8" x14ac:dyDescent="0.2">
      <c r="A54" s="59"/>
      <c r="B54" s="68" t="s">
        <v>1349</v>
      </c>
      <c r="C54" s="68"/>
      <c r="D54" s="68"/>
      <c r="E54" s="68"/>
      <c r="F54" s="68"/>
      <c r="G54" s="68"/>
      <c r="H54" s="68"/>
    </row>
    <row r="55" spans="1:8" x14ac:dyDescent="0.2">
      <c r="A55" s="59" t="s">
        <v>1339</v>
      </c>
      <c r="B55" s="68" t="s">
        <v>1340</v>
      </c>
      <c r="C55" s="68"/>
      <c r="D55" s="68"/>
      <c r="E55" s="68"/>
      <c r="F55" s="68"/>
      <c r="G55" s="68"/>
      <c r="H55" s="68"/>
    </row>
  </sheetData>
  <mergeCells count="32">
    <mergeCell ref="B53:H53"/>
    <mergeCell ref="A45:H45"/>
    <mergeCell ref="B49:H49"/>
    <mergeCell ref="B55:H55"/>
    <mergeCell ref="A29:H29"/>
    <mergeCell ref="A30:H30"/>
    <mergeCell ref="A34:H34"/>
    <mergeCell ref="A43:H43"/>
    <mergeCell ref="C41:H41"/>
    <mergeCell ref="C40:H40"/>
    <mergeCell ref="C39:H39"/>
    <mergeCell ref="A47:C47"/>
    <mergeCell ref="D47:H47"/>
    <mergeCell ref="B50:H50"/>
    <mergeCell ref="B51:H51"/>
    <mergeCell ref="B52:H52"/>
    <mergeCell ref="B54:H54"/>
    <mergeCell ref="A1:H3"/>
    <mergeCell ref="A13:H13"/>
    <mergeCell ref="A15:H15"/>
    <mergeCell ref="A26:H26"/>
    <mergeCell ref="A28:H28"/>
    <mergeCell ref="A17:H17"/>
    <mergeCell ref="A16:H16"/>
    <mergeCell ref="A11:H11"/>
    <mergeCell ref="A10:H10"/>
    <mergeCell ref="A9:H9"/>
    <mergeCell ref="A7:H7"/>
    <mergeCell ref="A6:H6"/>
    <mergeCell ref="A4:H4"/>
    <mergeCell ref="A20:H20"/>
    <mergeCell ref="A18:H18"/>
  </mergeCells>
  <hyperlinks>
    <hyperlink ref="B22" location="'UPM OFZ Ambulant'!A1" display="UPM OFZ Ambulant" xr:uid="{B2B80EFA-40C8-4F5D-A15B-AC5B13668577}"/>
    <hyperlink ref="B23" location="'UPM OFZ Klinisch'!A1" display="UPM OFZ Klinisch" xr:uid="{2F2E2EB6-74E8-4F83-8BBF-A51AAE0B740E}"/>
    <hyperlink ref="B24" location="'UPM TBS'!A1" display="UPM TBS" xr:uid="{54409554-29C3-4C6D-BF36-A7F980D03D03}"/>
    <hyperlink ref="A43" r:id="rId1" display="https://creativecommons.org/licenses/by-nc/4.0/?ref=chooser-v1" xr:uid="{3F0C2CAC-F141-44B6-9F5F-7CE481512B08}"/>
    <hyperlink ref="A43:H43" r:id="rId2" display="This work is licensed under Creative Commons Attribution-NonCommercial 4.0 International " xr:uid="{98BCC2C8-0DC8-CD4B-81DA-1359296D1C84}"/>
    <hyperlink ref="C40" r:id="rId3" xr:uid="{66B8D08C-9931-5C4F-B320-13742B60EF4A}"/>
    <hyperlink ref="C41:H41" r:id="rId4" display="https://nl.linkedin.com/in/alexmartinius" xr:uid="{D189C88A-BD40-A041-8848-8C5E6A71D4DF}"/>
    <hyperlink ref="D47" r:id="rId5" xr:uid="{DD4B2F63-1A61-8E41-90C4-18818103030A}"/>
  </hyperlinks>
  <pageMargins left="0.7" right="0.7" top="0.75" bottom="0.75" header="0.3" footer="0.3"/>
  <pageSetup paperSize="9" scale="89" orientation="portrait" horizontalDpi="0" verticalDpi="0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0EB2-307E-4E43-8B80-A6CD84165922}">
  <sheetPr>
    <tabColor theme="6" tint="0.79998168889431442"/>
  </sheetPr>
  <dimension ref="A1:L56"/>
  <sheetViews>
    <sheetView showGridLines="0" zoomScaleNormal="100" workbookViewId="0">
      <selection activeCell="I22" sqref="I22"/>
    </sheetView>
  </sheetViews>
  <sheetFormatPr baseColWidth="10" defaultColWidth="0" defaultRowHeight="15" zeroHeight="1" x14ac:dyDescent="0.2"/>
  <cols>
    <col min="1" max="1" width="24.6640625" bestFit="1" customWidth="1"/>
    <col min="2" max="2" width="8.6640625" customWidth="1"/>
    <col min="3" max="3" width="15.6640625" bestFit="1" customWidth="1"/>
    <col min="4" max="5" width="11.5" customWidth="1"/>
    <col min="6" max="6" width="1.33203125" customWidth="1"/>
    <col min="7" max="7" width="3.83203125" bestFit="1" customWidth="1"/>
    <col min="8" max="8" width="33.6640625" bestFit="1" customWidth="1"/>
    <col min="9" max="9" width="14.1640625" bestFit="1" customWidth="1"/>
    <col min="10" max="10" width="2.6640625" customWidth="1"/>
    <col min="11" max="11" width="9.6640625" customWidth="1"/>
    <col min="12" max="12" width="20.83203125" hidden="1" customWidth="1"/>
    <col min="13" max="16384" width="8.6640625" hidden="1"/>
  </cols>
  <sheetData>
    <row r="1" spans="1:10" ht="53.5" customHeight="1" x14ac:dyDescent="0.2">
      <c r="A1" s="62" t="e" vm="5">
        <v>#VALUE!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10" ht="21" thickBot="1" x14ac:dyDescent="0.3">
      <c r="A3" s="78" t="s">
        <v>1233</v>
      </c>
      <c r="B3" s="78"/>
      <c r="C3" s="78"/>
      <c r="D3" s="78"/>
      <c r="E3" s="78"/>
      <c r="F3" s="78"/>
      <c r="G3" s="78"/>
      <c r="H3" s="78"/>
      <c r="I3" s="78"/>
      <c r="J3" s="78"/>
    </row>
    <row r="4" spans="1:10" ht="16" thickTop="1" x14ac:dyDescent="0.2"/>
    <row r="5" spans="1:10" x14ac:dyDescent="0.2"/>
    <row r="6" spans="1:10" ht="18" customHeight="1" thickBot="1" x14ac:dyDescent="0.3">
      <c r="A6" s="63" t="s">
        <v>1320</v>
      </c>
      <c r="B6" s="63"/>
      <c r="C6" s="63"/>
      <c r="D6" s="63"/>
      <c r="E6" s="63"/>
      <c r="G6" s="80" t="s">
        <v>1293</v>
      </c>
      <c r="H6" s="80"/>
      <c r="I6" s="80"/>
    </row>
    <row r="7" spans="1:10" ht="16" thickTop="1" x14ac:dyDescent="0.2">
      <c r="A7" s="11"/>
      <c r="E7" s="12"/>
      <c r="G7" s="79" t="s">
        <v>1275</v>
      </c>
      <c r="H7" s="55" t="s">
        <v>1277</v>
      </c>
      <c r="I7" s="55" t="str">
        <f>IF(B9="","B9 niet gevuld","Gevuld")</f>
        <v>B9 niet gevuld</v>
      </c>
    </row>
    <row r="8" spans="1:10" x14ac:dyDescent="0.2">
      <c r="A8" s="11"/>
      <c r="B8">
        <v>2020</v>
      </c>
      <c r="C8">
        <v>2024</v>
      </c>
      <c r="D8" t="s">
        <v>1291</v>
      </c>
      <c r="E8" s="12" t="s">
        <v>1292</v>
      </c>
      <c r="G8" s="79"/>
      <c r="H8" s="55" t="s">
        <v>1276</v>
      </c>
      <c r="I8" s="55" t="str">
        <f>IF(B22="","B21 niet gevuld","Gevuld")</f>
        <v>B21 niet gevuld</v>
      </c>
    </row>
    <row r="9" spans="1:10" x14ac:dyDescent="0.2">
      <c r="A9" s="45" t="s">
        <v>1266</v>
      </c>
      <c r="B9" s="13"/>
      <c r="C9" s="9">
        <f>ROUND(B9+B9*Index!D35,2)</f>
        <v>0</v>
      </c>
      <c r="D9" s="14">
        <f>ROUND(C9*(1-6.9%),2)</f>
        <v>0</v>
      </c>
      <c r="E9" s="21">
        <f>ROUND(C9*(1+6.9%),2)</f>
        <v>0</v>
      </c>
      <c r="G9" s="79"/>
      <c r="H9" s="55" t="s">
        <v>1278</v>
      </c>
      <c r="I9" s="55" t="str">
        <f>IF(B35="","B33 niet gevuld","Gevuld")</f>
        <v>B33 niet gevuld</v>
      </c>
    </row>
    <row r="10" spans="1:10" x14ac:dyDescent="0.2">
      <c r="A10" s="11"/>
      <c r="E10" s="12"/>
      <c r="G10" s="79"/>
      <c r="H10" s="55" t="s">
        <v>1279</v>
      </c>
      <c r="I10" s="55" t="str">
        <f>IF(I22="","H21 niet gevuld","Gevuld")</f>
        <v>H21 niet gevuld</v>
      </c>
    </row>
    <row r="11" spans="1:10" ht="16" thickBot="1" x14ac:dyDescent="0.25">
      <c r="A11" s="36" t="s">
        <v>1267</v>
      </c>
      <c r="B11" s="15"/>
      <c r="C11" s="8">
        <f>SUM(UPM_OFZ_AMB[Aantal directe minuten])/60</f>
        <v>0</v>
      </c>
      <c r="E11" s="12"/>
      <c r="G11" s="79"/>
      <c r="H11" s="55" t="s">
        <v>1280</v>
      </c>
      <c r="I11" s="55" t="str">
        <f>IF(I35="","H33 niet gevuld","Gevuld")</f>
        <v>H33 niet gevuld</v>
      </c>
    </row>
    <row r="12" spans="1:10" ht="17" thickTop="1" thickBot="1" x14ac:dyDescent="0.25">
      <c r="A12" s="36" t="s">
        <v>1268</v>
      </c>
      <c r="B12" s="15"/>
      <c r="C12" s="16">
        <f>SUM(UPM_OFZ_AMB[Opbrengst tijd])</f>
        <v>0</v>
      </c>
      <c r="E12" s="12"/>
      <c r="G12" s="79"/>
      <c r="H12" s="55" t="s">
        <v>1281</v>
      </c>
      <c r="I12" s="55" t="str">
        <f>IF(COUNTA(UPM_OFZ_AMB[Prestatiecode])&lt;1,"UPM niet gevuld","Gevuld")</f>
        <v>UPM niet gevuld</v>
      </c>
    </row>
    <row r="13" spans="1:10" ht="16" thickTop="1" x14ac:dyDescent="0.2">
      <c r="A13" s="51" t="s">
        <v>1269</v>
      </c>
      <c r="B13" s="53"/>
      <c r="C13" s="52" t="e">
        <f>C12/C11</f>
        <v>#DIV/0!</v>
      </c>
      <c r="E13" s="12"/>
      <c r="G13" s="79"/>
      <c r="H13" s="55" t="s">
        <v>1282</v>
      </c>
      <c r="I13" s="55" t="str">
        <f>IF(COUNTA(UPM_OFZ_KL[Prestatiecode])&lt;1,"UPM niet gevuld","Gevuld")</f>
        <v>UPM niet gevuld</v>
      </c>
    </row>
    <row r="14" spans="1:10" x14ac:dyDescent="0.2">
      <c r="A14" s="37"/>
      <c r="E14" s="12"/>
      <c r="G14" s="79"/>
      <c r="H14" s="55" t="s">
        <v>1283</v>
      </c>
      <c r="I14" s="55" t="str">
        <f>IF(COUNTA(UPM_TBS[Prestatiecode])&lt;1,"UPM niet gevuld","Gevuld")</f>
        <v>UPM niet gevuld</v>
      </c>
    </row>
    <row r="15" spans="1:10" ht="16" thickBot="1" x14ac:dyDescent="0.25">
      <c r="A15" s="39"/>
      <c r="B15" s="48" t="s">
        <v>1270</v>
      </c>
      <c r="C15" s="40" t="s">
        <v>1228</v>
      </c>
      <c r="E15" s="12"/>
    </row>
    <row r="16" spans="1:10" ht="16" thickBot="1" x14ac:dyDescent="0.25">
      <c r="A16" s="41" t="e">
        <f>IF(C13&lt;D9, "Te ontvangen compensatie", IF(C13&gt;E9,"Terug te betalen opbrengst", "Geen compensatie of vordering"))</f>
        <v>#DIV/0!</v>
      </c>
      <c r="B16" s="49" t="e">
        <f>IF(C13&lt;D9, D9-C13, IF(C13&gt;E9, C13-E9,""))</f>
        <v>#DIV/0!</v>
      </c>
      <c r="C16" s="42" t="e">
        <f>B16*C11</f>
        <v>#DIV/0!</v>
      </c>
      <c r="E16" s="12"/>
    </row>
    <row r="17" spans="1:11" x14ac:dyDescent="0.2">
      <c r="A17" s="17"/>
      <c r="B17" s="18"/>
      <c r="C17" s="18"/>
      <c r="D17" s="18"/>
      <c r="E17" s="19"/>
    </row>
    <row r="18" spans="1:11" x14ac:dyDescent="0.2"/>
    <row r="19" spans="1:11" ht="19" thickBot="1" x14ac:dyDescent="0.3">
      <c r="A19" s="63" t="s">
        <v>1271</v>
      </c>
      <c r="B19" s="63"/>
      <c r="C19" s="63"/>
      <c r="D19" s="63"/>
      <c r="E19" s="63"/>
      <c r="G19" s="63" t="s">
        <v>1272</v>
      </c>
      <c r="H19" s="63"/>
      <c r="I19" s="63"/>
    </row>
    <row r="20" spans="1:11" ht="16" thickTop="1" x14ac:dyDescent="0.2">
      <c r="A20" s="28"/>
      <c r="B20" s="24"/>
      <c r="C20" s="24"/>
      <c r="D20" s="24"/>
      <c r="E20" s="29"/>
      <c r="G20" s="26"/>
      <c r="H20" s="1"/>
      <c r="I20" s="27"/>
    </row>
    <row r="21" spans="1:11" x14ac:dyDescent="0.2">
      <c r="A21" s="11"/>
      <c r="B21">
        <v>2020</v>
      </c>
      <c r="C21">
        <v>2024</v>
      </c>
      <c r="D21" t="s">
        <v>1291</v>
      </c>
      <c r="E21" s="12" t="s">
        <v>1292</v>
      </c>
      <c r="G21" s="11"/>
      <c r="I21" s="12"/>
    </row>
    <row r="22" spans="1:11" x14ac:dyDescent="0.2">
      <c r="A22" s="45" t="s">
        <v>1266</v>
      </c>
      <c r="B22" s="13"/>
      <c r="C22" s="9">
        <f>ROUND(B22+B22*Index!D35,2)</f>
        <v>0</v>
      </c>
      <c r="D22" s="14">
        <f>ROUND(C22*(1-7.5%),2)</f>
        <v>0</v>
      </c>
      <c r="E22" s="21">
        <f>ROUND(C22*(1+7.5%),2)</f>
        <v>0</v>
      </c>
      <c r="G22" s="72" t="s">
        <v>1285</v>
      </c>
      <c r="H22" s="73"/>
      <c r="I22" s="25"/>
      <c r="K22" s="30"/>
    </row>
    <row r="23" spans="1:11" x14ac:dyDescent="0.2">
      <c r="A23" s="11"/>
      <c r="E23" s="12"/>
      <c r="G23" s="11"/>
      <c r="I23" s="12"/>
      <c r="K23" s="30"/>
    </row>
    <row r="24" spans="1:11" ht="16" thickBot="1" x14ac:dyDescent="0.25">
      <c r="A24" s="36" t="s">
        <v>1267</v>
      </c>
      <c r="B24" s="15"/>
      <c r="C24" s="8">
        <f>SUM(UPM_OFZ_KL[Aantal directe minuten])/60</f>
        <v>0</v>
      </c>
      <c r="E24" s="12"/>
      <c r="G24" s="70" t="s">
        <v>1290</v>
      </c>
      <c r="H24" s="71"/>
      <c r="I24" s="23">
        <f>SUM(UPM_OFZ_KL[Uren dagbesteding])</f>
        <v>0</v>
      </c>
      <c r="K24" s="30"/>
    </row>
    <row r="25" spans="1:11" ht="17" thickTop="1" thickBot="1" x14ac:dyDescent="0.25">
      <c r="A25" s="36" t="s">
        <v>1268</v>
      </c>
      <c r="B25" s="15"/>
      <c r="C25" s="20">
        <f>SUM(UPM_OFZ_KL[Opbrengst tijd])</f>
        <v>0</v>
      </c>
      <c r="E25" s="12"/>
      <c r="G25" s="70" t="s">
        <v>1286</v>
      </c>
      <c r="H25" s="71"/>
      <c r="I25" s="23">
        <f>SUMIF(UPM_OFZ_KL[Uren dagbesteding],"&gt;1",UPM_OFZ_KL[Totaal])</f>
        <v>0</v>
      </c>
      <c r="K25" s="30"/>
    </row>
    <row r="26" spans="1:11" ht="17" thickTop="1" thickBot="1" x14ac:dyDescent="0.25">
      <c r="A26" s="51" t="s">
        <v>1269</v>
      </c>
      <c r="B26" s="53"/>
      <c r="C26" s="52" t="e">
        <f>C25/C24</f>
        <v>#DIV/0!</v>
      </c>
      <c r="E26" s="12"/>
      <c r="G26" s="70" t="s">
        <v>1287</v>
      </c>
      <c r="H26" s="71"/>
      <c r="I26" s="23" t="e">
        <f>I24/I25</f>
        <v>#DIV/0!</v>
      </c>
      <c r="K26" s="30"/>
    </row>
    <row r="27" spans="1:11" ht="17" thickTop="1" thickBot="1" x14ac:dyDescent="0.25">
      <c r="A27" s="37"/>
      <c r="E27" s="12"/>
      <c r="G27" s="70" t="s">
        <v>1288</v>
      </c>
      <c r="H27" s="71"/>
      <c r="I27" s="22" t="e">
        <f>SUM(UPM_OFZ_KL[Opbrengst DB]) / I24</f>
        <v>#DIV/0!</v>
      </c>
      <c r="K27" s="30"/>
    </row>
    <row r="28" spans="1:11" ht="17" thickTop="1" thickBot="1" x14ac:dyDescent="0.25">
      <c r="A28" s="39"/>
      <c r="B28" s="48" t="s">
        <v>1270</v>
      </c>
      <c r="C28" s="40" t="s">
        <v>1228</v>
      </c>
      <c r="E28" s="12"/>
      <c r="G28" s="37"/>
      <c r="H28" s="38"/>
      <c r="I28" s="12"/>
      <c r="K28" s="30"/>
    </row>
    <row r="29" spans="1:11" ht="16" thickBot="1" x14ac:dyDescent="0.25">
      <c r="A29" s="41" t="e">
        <f>IF(C26&lt;D22, "Te ontvangen compensatie", IF(C26&gt;E22,"Terug te betalen opbrengst", "Geen compensatie of vordering"))</f>
        <v>#DIV/0!</v>
      </c>
      <c r="B29" s="49" t="e">
        <f>IF(C26&lt;D22, D22-C26, IF(C26&gt;E22, C26-E22,""))</f>
        <v>#DIV/0!</v>
      </c>
      <c r="C29" s="42" t="e">
        <f>IF(B29="","Geen verrekening",B29*C24)</f>
        <v>#DIV/0!</v>
      </c>
      <c r="E29" s="12"/>
      <c r="G29" s="76" t="e">
        <f>IF(I26&lt;I22,"Te ontvangen compensatie",IF(I26&gt;I22,"Terug te betalen opbrengst","Geen compensatie of vordering"))</f>
        <v>#DIV/0!</v>
      </c>
      <c r="H29" s="77"/>
      <c r="I29" s="44" t="e">
        <f>IF(I27*I26*I25&lt;I27*I25*I22*(1-7.5%), I27*I25*I22*(1-7.5%)-(I27*I26*I25), IF(I27*I26*I25&gt;I27*I25*I22*(1+7.5%), I27*I25*I22*(1+7.5%)-(I27*I26*I25),""))</f>
        <v>#DIV/0!</v>
      </c>
      <c r="K29" s="30"/>
    </row>
    <row r="30" spans="1:11" x14ac:dyDescent="0.2">
      <c r="A30" s="17"/>
      <c r="B30" s="18"/>
      <c r="C30" s="18"/>
      <c r="D30" s="18"/>
      <c r="E30" s="19"/>
      <c r="G30" s="17"/>
      <c r="H30" s="18"/>
      <c r="I30" s="19"/>
    </row>
    <row r="31" spans="1:11" x14ac:dyDescent="0.2"/>
    <row r="32" spans="1:11" ht="19" thickBot="1" x14ac:dyDescent="0.3">
      <c r="A32" s="63" t="s">
        <v>1273</v>
      </c>
      <c r="B32" s="63"/>
      <c r="C32" s="63"/>
      <c r="D32" s="63"/>
      <c r="E32" s="63"/>
      <c r="G32" s="63" t="s">
        <v>1274</v>
      </c>
      <c r="H32" s="63"/>
      <c r="I32" s="63"/>
      <c r="K32" s="60"/>
    </row>
    <row r="33" spans="1:9" ht="16" thickTop="1" x14ac:dyDescent="0.2">
      <c r="A33" s="26"/>
      <c r="B33" s="1"/>
      <c r="C33" s="1"/>
      <c r="D33" s="1"/>
      <c r="E33" s="27"/>
      <c r="G33" s="26"/>
      <c r="H33" s="1"/>
      <c r="I33" s="27"/>
    </row>
    <row r="34" spans="1:9" x14ac:dyDescent="0.2">
      <c r="A34" s="11"/>
      <c r="B34">
        <v>2020</v>
      </c>
      <c r="C34">
        <v>2024</v>
      </c>
      <c r="D34" t="s">
        <v>1291</v>
      </c>
      <c r="E34" s="12" t="s">
        <v>1292</v>
      </c>
      <c r="G34" s="11"/>
      <c r="I34" s="12"/>
    </row>
    <row r="35" spans="1:9" x14ac:dyDescent="0.2">
      <c r="A35" s="45" t="s">
        <v>1266</v>
      </c>
      <c r="B35" s="13"/>
      <c r="C35" s="9">
        <f>ROUND(B35*Index!D35,2)+B35</f>
        <v>0</v>
      </c>
      <c r="D35" s="14">
        <f>ROUND(C35*(1-7.5%),2)</f>
        <v>0</v>
      </c>
      <c r="E35" s="21">
        <f>ROUND(C35*(1+7.5%),2)</f>
        <v>0</v>
      </c>
      <c r="G35" s="72" t="s">
        <v>1285</v>
      </c>
      <c r="H35" s="73"/>
      <c r="I35" s="25"/>
    </row>
    <row r="36" spans="1:9" x14ac:dyDescent="0.2">
      <c r="A36" s="11"/>
      <c r="E36" s="12"/>
      <c r="G36" s="11"/>
      <c r="I36" s="12"/>
    </row>
    <row r="37" spans="1:9" ht="16" thickBot="1" x14ac:dyDescent="0.25">
      <c r="A37" s="36" t="s">
        <v>1267</v>
      </c>
      <c r="B37" s="15"/>
      <c r="C37" s="8">
        <f>SUM(UPM_TBS[Aantal directe minuten])/60</f>
        <v>0</v>
      </c>
      <c r="E37" s="12"/>
      <c r="G37" s="70" t="s">
        <v>1284</v>
      </c>
      <c r="H37" s="71"/>
      <c r="I37" s="23">
        <f>SUM(UPM_TBS[Uren dagbesteding])</f>
        <v>0</v>
      </c>
    </row>
    <row r="38" spans="1:9" ht="17" thickTop="1" thickBot="1" x14ac:dyDescent="0.25">
      <c r="A38" s="36" t="s">
        <v>1268</v>
      </c>
      <c r="B38" s="15"/>
      <c r="C38" s="20">
        <f>SUM(UPM_TBS[Opbrengst tijd])</f>
        <v>0</v>
      </c>
      <c r="E38" s="12"/>
      <c r="G38" s="74" t="s">
        <v>1286</v>
      </c>
      <c r="H38" s="75"/>
      <c r="I38" s="23">
        <f>SUMIF(UPM_TBS[Uren dagbesteding],"&gt;1",UPM_TBS[Totaal])</f>
        <v>0</v>
      </c>
    </row>
    <row r="39" spans="1:9" ht="17" thickTop="1" thickBot="1" x14ac:dyDescent="0.25">
      <c r="A39" s="51" t="s">
        <v>1269</v>
      </c>
      <c r="B39" s="53"/>
      <c r="C39" s="54" t="e">
        <f>C38/C37</f>
        <v>#DIV/0!</v>
      </c>
      <c r="E39" s="12"/>
      <c r="G39" s="74" t="s">
        <v>1287</v>
      </c>
      <c r="H39" s="75"/>
      <c r="I39" s="23" t="e">
        <f>I37/I38</f>
        <v>#DIV/0!</v>
      </c>
    </row>
    <row r="40" spans="1:9" ht="17" thickTop="1" thickBot="1" x14ac:dyDescent="0.25">
      <c r="A40" s="11"/>
      <c r="E40" s="12"/>
      <c r="G40" s="74" t="s">
        <v>1288</v>
      </c>
      <c r="H40" s="75"/>
      <c r="I40" s="22" t="e">
        <f>SUM(UPM_TBS[Opbrengst DB]) / I37</f>
        <v>#DIV/0!</v>
      </c>
    </row>
    <row r="41" spans="1:9" ht="17" thickTop="1" thickBot="1" x14ac:dyDescent="0.25">
      <c r="A41" s="43"/>
      <c r="B41" s="48" t="s">
        <v>1270</v>
      </c>
      <c r="C41" s="40" t="s">
        <v>1228</v>
      </c>
      <c r="E41" s="12"/>
      <c r="G41" s="37"/>
      <c r="H41" s="38"/>
      <c r="I41" s="12"/>
    </row>
    <row r="42" spans="1:9" ht="16" thickBot="1" x14ac:dyDescent="0.25">
      <c r="A42" s="41" t="e">
        <f>IF(C39&lt;D35, "Te ontvangen compensatie", IF(C39&gt;E35,"Terug te betalen opbrengst", "Geen compensatie of vordering"))</f>
        <v>#DIV/0!</v>
      </c>
      <c r="B42" s="49" t="e">
        <f>IF(C39&lt;D35, D35-C39, IF(C39&gt;E35, C39-E35,""))</f>
        <v>#DIV/0!</v>
      </c>
      <c r="C42" s="42" t="e">
        <f>B42*C37</f>
        <v>#DIV/0!</v>
      </c>
      <c r="E42" s="12"/>
      <c r="G42" s="76" t="e">
        <f>IF(I39&lt;I35,"Te ontvangen compensatie",IF(I39&gt;I35,"Terug te betalen opbrengst","Geen compensatie of vordering"))</f>
        <v>#DIV/0!</v>
      </c>
      <c r="H42" s="77"/>
      <c r="I42" s="44" t="e">
        <f>IF(I40*I39*I38&lt;I40*I38*I35*(1-7.5%), I40*I38*I35*(1-7.5%)-(I40*I39*I38), IF(I40*I39*I38&gt;I40*I38*I35*(1+7.5%), I40*I38*I35*(1+7.5%)-(I40*I39*I38),""))</f>
        <v>#DIV/0!</v>
      </c>
    </row>
    <row r="43" spans="1:9" x14ac:dyDescent="0.2">
      <c r="A43" s="17"/>
      <c r="B43" s="18"/>
      <c r="C43" s="18"/>
      <c r="D43" s="18"/>
      <c r="E43" s="19"/>
      <c r="G43" s="17"/>
      <c r="H43" s="18"/>
      <c r="I43" s="19"/>
    </row>
    <row r="44" spans="1:9" x14ac:dyDescent="0.2"/>
    <row r="45" spans="1:9" x14ac:dyDescent="0.2"/>
    <row r="46" spans="1:9" x14ac:dyDescent="0.2"/>
    <row r="47" spans="1:9" x14ac:dyDescent="0.2"/>
    <row r="49" customFormat="1" hidden="1" x14ac:dyDescent="0.2"/>
    <row r="50" customFormat="1" hidden="1" x14ac:dyDescent="0.2"/>
    <row r="51" customFormat="1" hidden="1" x14ac:dyDescent="0.2"/>
    <row r="52" customFormat="1" hidden="1" x14ac:dyDescent="0.2"/>
    <row r="53" customFormat="1" hidden="1" x14ac:dyDescent="0.2"/>
    <row r="54" customFormat="1" hidden="1" x14ac:dyDescent="0.2"/>
    <row r="55" customFormat="1" hidden="1" x14ac:dyDescent="0.2"/>
    <row r="56" customFormat="1" hidden="1" x14ac:dyDescent="0.2"/>
  </sheetData>
  <mergeCells count="21">
    <mergeCell ref="A1:J1"/>
    <mergeCell ref="G42:H42"/>
    <mergeCell ref="A32:E32"/>
    <mergeCell ref="G32:I32"/>
    <mergeCell ref="G22:H22"/>
    <mergeCell ref="G24:H24"/>
    <mergeCell ref="G25:H25"/>
    <mergeCell ref="G26:H26"/>
    <mergeCell ref="G29:H29"/>
    <mergeCell ref="A3:J3"/>
    <mergeCell ref="A6:E6"/>
    <mergeCell ref="A19:E19"/>
    <mergeCell ref="G19:I19"/>
    <mergeCell ref="G7:G14"/>
    <mergeCell ref="G6:I6"/>
    <mergeCell ref="G40:H40"/>
    <mergeCell ref="G27:H27"/>
    <mergeCell ref="G35:H35"/>
    <mergeCell ref="G37:H37"/>
    <mergeCell ref="G38:H38"/>
    <mergeCell ref="G39:H39"/>
  </mergeCells>
  <pageMargins left="0.7" right="0.7" top="0.75" bottom="0.75" header="0.3" footer="0.3"/>
  <pageSetup paperSize="9" scale="65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689A-947E-4C13-BC30-9F6DB6ADE73A}">
  <sheetPr>
    <tabColor theme="4" tint="0.79998168889431442"/>
  </sheetPr>
  <dimension ref="A1:T8"/>
  <sheetViews>
    <sheetView showGridLines="0" workbookViewId="0">
      <selection sqref="A1:B1"/>
    </sheetView>
  </sheetViews>
  <sheetFormatPr baseColWidth="10" defaultColWidth="0" defaultRowHeight="15" x14ac:dyDescent="0.2"/>
  <cols>
    <col min="1" max="1" width="16.6640625" customWidth="1"/>
    <col min="2" max="2" width="91.6640625" customWidth="1"/>
    <col min="3" max="14" width="12.5" customWidth="1"/>
    <col min="15" max="17" width="12" customWidth="1"/>
    <col min="18" max="18" width="22.33203125" bestFit="1" customWidth="1"/>
    <col min="19" max="19" width="11.6640625" bestFit="1" customWidth="1"/>
    <col min="20" max="20" width="29.6640625" hidden="1" customWidth="1"/>
    <col min="21" max="16384" width="8.6640625" hidden="1"/>
  </cols>
  <sheetData>
    <row r="1" spans="1:18" ht="20" x14ac:dyDescent="0.25">
      <c r="A1" s="81" t="s">
        <v>1229</v>
      </c>
      <c r="B1" s="81"/>
    </row>
    <row r="2" spans="1:18" ht="14.5" customHeight="1" x14ac:dyDescent="0.25">
      <c r="A2" s="5"/>
      <c r="B2" s="5"/>
    </row>
    <row r="3" spans="1:18" ht="14.5" customHeight="1" x14ac:dyDescent="0.2">
      <c r="A3" s="82" t="s">
        <v>1336</v>
      </c>
      <c r="B3" s="82"/>
      <c r="C3" s="82"/>
      <c r="D3" s="82"/>
      <c r="E3" s="82"/>
    </row>
    <row r="4" spans="1:18" ht="14.5" customHeight="1" x14ac:dyDescent="0.2"/>
    <row r="5" spans="1:18" x14ac:dyDescent="0.2">
      <c r="A5" t="s">
        <v>0</v>
      </c>
      <c r="B5" t="s">
        <v>1</v>
      </c>
      <c r="C5" t="s">
        <v>1216</v>
      </c>
      <c r="D5" t="s">
        <v>1217</v>
      </c>
      <c r="E5" t="s">
        <v>1218</v>
      </c>
      <c r="F5" t="s">
        <v>1219</v>
      </c>
      <c r="G5" t="s">
        <v>1220</v>
      </c>
      <c r="H5" t="s">
        <v>1221</v>
      </c>
      <c r="I5" t="s">
        <v>1222</v>
      </c>
      <c r="J5" t="s">
        <v>1223</v>
      </c>
      <c r="K5" t="s">
        <v>1224</v>
      </c>
      <c r="L5" t="s">
        <v>1225</v>
      </c>
      <c r="M5" t="s">
        <v>1226</v>
      </c>
      <c r="N5" t="s">
        <v>1227</v>
      </c>
      <c r="O5" t="s">
        <v>1228</v>
      </c>
      <c r="P5" t="s">
        <v>9</v>
      </c>
      <c r="Q5" t="s">
        <v>1232</v>
      </c>
      <c r="R5" t="s">
        <v>1230</v>
      </c>
    </row>
    <row r="6" spans="1:18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>
        <f>SUM(UPM_OFZ_AMB[[#This Row],[Januari]:[December]])</f>
        <v>0</v>
      </c>
      <c r="P6" s="56" t="str">
        <f>IFERROR( IF( LEFT(UPM_OFZ_AMB[[#This Row],[Prestatiecode]],2)="CO", _xlfn.XLOOKUP(UPM_OFZ_AMB[[#This Row],[Prestatiecode]],_2024Consult[Prestatie_code],_2024Consult[Aantal directe minuten],"Prestatie niet gevonden in Nza-tabel",0),
IF( LEFT(UPM_OFZ_AMB[[#This Row],[Prestatiecode]],2)="GC", _xlfn.XLOOKUP(UPM_OFZ_AMB[[#This Row],[Prestatiecode]],_2024Groepsconsult[Prestatie_code],_2024Groepsconsult[Aantal directe minuten],"Prestatie niet gevonden in NZa-tabel",0) / _xlfn.XLOOKUP(UPM_OFZ_AMB[[#This Row],[Prestatiecode]],_2024Groepsconsult[Prestatie_code],_2024Groepsconsult[Groepsgrootte],"Prestatie niet gevonden in NZa-tabel",0),
IF( LEFT(UPM_OFZ_AMB[[#This Row],[Prestatiecode]],2)="VD", _xlfn.XLOOKUP(UPM_OFZ_AMB[[#This Row],[Prestatiecode]],_2024Verblijf[Prestatie_code],_2024Verblijf[Aantal minuten vaktherapie (OUD)],"Prestatie niet gevonden in NZa-tabel",0),"Prestatie bevat geen directe tijd")))  * UPM_OFZ_AMB[[#This Row],[Totaal]], "")</f>
        <v/>
      </c>
      <c r="Q6" s="56" t="str">
        <f>IFERROR( IF( LEFT(UPM_OFZ_AMB[[#This Row],[Prestatiecode]],2)="CO", _xlfn.XLOOKUP(UPM_OFZ_AMB[[#This Row],[Prestatiecode]],_2024Consult[Prestatie_code],_2024Consult[Tarief Herzien],"Prestatie niet gevonden in NZa-tabel",0),
IF( LEFT(UPM_OFZ_AMB[[#This Row],[Prestatiecode]],2)="GC", _xlfn.XLOOKUP(UPM_OFZ_AMB[[#This Row],[Prestatiecode]],_2024Groepsconsult[Prestatie_code],_2024Groepsconsult[Tarief herzien],"Prestatie niet gevonden in NZa-tabel",0),
IF( LEFT(UPM_OFZ_AMB[[#This Row],[Prestatiecode]],2)="VD", _xlfn.XLOOKUP(UPM_OFZ_AMB[[#This Row],[Prestatiecode]],_2024Verblijf[Prestatie_code],_2024Verblijf[Opbrengst vaktherapie herzien],"Prestatie niet gevonden in NZa-tabel",0),
IF( LEFT(UPM_OFZ_AMB[[#This Row],[Prestatiecode]],2)="TC", _xlfn.XLOOKUP(UPM_OFZ_AMB[[#This Row],[Prestatiecode]],_2024Toeslagen[Prestatie_code],_2024Toeslagen[Tarief herzien],"Prestatie niet gevonden in NZa-tabel",0),
"Prestatie bevat geen directe tijd")))) * UPM_OFZ_AMB[[#This Row],[Totaal]], "")</f>
        <v/>
      </c>
      <c r="R6" s="56" t="str">
        <f>IFERROR( IF( LEFT(UPM_OFZ_AMB[[#This Row],[Prestatiecode]],2)="VD", _xlfn.XLOOKUP(UPM_OFZ_AMB[[#This Row],[Prestatiecode]],_2024Verblijf[Prestatie_code],_2024Verblijf[Aantal uur dagbesteding],"Prestatie niet gevonden in Nza-tabel",0), "Geen dagbesteding") * UPM_OFZ_AMB[[#This Row],[Totaal]], "")</f>
        <v/>
      </c>
    </row>
    <row r="7" spans="1:18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>
        <f>SUM(UPM_OFZ_AMB[[#This Row],[Januari]:[December]])</f>
        <v>0</v>
      </c>
      <c r="P7" s="56" t="str">
        <f>IFERROR( IF( LEFT(UPM_OFZ_AMB[[#This Row],[Prestatiecode]],2)="CO", _xlfn.XLOOKUP(UPM_OFZ_AMB[[#This Row],[Prestatiecode]],_2024Consult[Prestatie_code],_2024Consult[Aantal directe minuten],"Prestatie niet gevonden in Nza-tabel",0),
IF( LEFT(UPM_OFZ_AMB[[#This Row],[Prestatiecode]],2)="GC", _xlfn.XLOOKUP(UPM_OFZ_AMB[[#This Row],[Prestatiecode]],_2024Groepsconsult[Prestatie_code],_2024Groepsconsult[Aantal directe minuten],"Prestatie niet gevonden in NZa-tabel",0) / _xlfn.XLOOKUP(UPM_OFZ_AMB[[#This Row],[Prestatiecode]],_2024Groepsconsult[Prestatie_code],_2024Groepsconsult[Groepsgrootte],"Prestatie niet gevonden in NZa-tabel",0),
IF( LEFT(UPM_OFZ_AMB[[#This Row],[Prestatiecode]],2)="VD", _xlfn.XLOOKUP(UPM_OFZ_AMB[[#This Row],[Prestatiecode]],_2024Verblijf[Prestatie_code],_2024Verblijf[Aantal minuten vaktherapie (OUD)],"Prestatie niet gevonden in NZa-tabel",0),"Prestatie bevat geen directe tijd")))  * UPM_OFZ_AMB[[#This Row],[Totaal]], "")</f>
        <v/>
      </c>
      <c r="Q7" s="56" t="str">
        <f>IFERROR( IF( LEFT(UPM_OFZ_AMB[[#This Row],[Prestatiecode]],2)="CO", _xlfn.XLOOKUP(UPM_OFZ_AMB[[#This Row],[Prestatiecode]],_2024Consult[Prestatie_code],_2024Consult[Tarief Herzien],"Prestatie niet gevonden in NZa-tabel",0),
IF( LEFT(UPM_OFZ_AMB[[#This Row],[Prestatiecode]],2)="GC", _xlfn.XLOOKUP(UPM_OFZ_AMB[[#This Row],[Prestatiecode]],_2024Groepsconsult[Prestatie_code],_2024Groepsconsult[Tarief herzien],"Prestatie niet gevonden in NZa-tabel",0),
IF( LEFT(UPM_OFZ_AMB[[#This Row],[Prestatiecode]],2)="VD", _xlfn.XLOOKUP(UPM_OFZ_AMB[[#This Row],[Prestatiecode]],_2024Verblijf[Prestatie_code],_2024Verblijf[Opbrengst vaktherapie herzien],"Prestatie niet gevonden in NZa-tabel",0),
IF( LEFT(UPM_OFZ_AMB[[#This Row],[Prestatiecode]],2)="TC", _xlfn.XLOOKUP(UPM_OFZ_AMB[[#This Row],[Prestatiecode]],_2024Toeslagen[Prestatie_code],_2024Toeslagen[Tarief herzien],"Prestatie niet gevonden in NZa-tabel",0),
"Prestatie bevat geen directe tijd")))) * UPM_OFZ_AMB[[#This Row],[Totaal]], "")</f>
        <v/>
      </c>
      <c r="R7" s="56" t="str">
        <f>IFERROR( IF( LEFT(UPM_OFZ_AMB[[#This Row],[Prestatiecode]],2)="VD", _xlfn.XLOOKUP(UPM_OFZ_AMB[[#This Row],[Prestatiecode]],_2024Verblijf[Prestatie_code],_2024Verblijf[Aantal uur dagbesteding],"Prestatie niet gevonden in Nza-tabel",0), "Geen dagbesteding") * UPM_OFZ_AMB[[#This Row],[Totaal]], "")</f>
        <v/>
      </c>
    </row>
    <row r="8" spans="1:1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>
        <f>SUM(UPM_OFZ_AMB[[#This Row],[Januari]:[December]])</f>
        <v>0</v>
      </c>
      <c r="P8" s="56" t="str">
        <f>IFERROR( IF( LEFT(UPM_OFZ_AMB[[#This Row],[Prestatiecode]],2)="CO", _xlfn.XLOOKUP(UPM_OFZ_AMB[[#This Row],[Prestatiecode]],_2024Consult[Prestatie_code],_2024Consult[Aantal directe minuten],"Prestatie niet gevonden in Nza-tabel",0),
IF( LEFT(UPM_OFZ_AMB[[#This Row],[Prestatiecode]],2)="GC", _xlfn.XLOOKUP(UPM_OFZ_AMB[[#This Row],[Prestatiecode]],_2024Groepsconsult[Prestatie_code],_2024Groepsconsult[Aantal directe minuten],"Prestatie niet gevonden in NZa-tabel",0) / _xlfn.XLOOKUP(UPM_OFZ_AMB[[#This Row],[Prestatiecode]],_2024Groepsconsult[Prestatie_code],_2024Groepsconsult[Groepsgrootte],"Prestatie niet gevonden in NZa-tabel",0),
IF( LEFT(UPM_OFZ_AMB[[#This Row],[Prestatiecode]],2)="VD", _xlfn.XLOOKUP(UPM_OFZ_AMB[[#This Row],[Prestatiecode]],_2024Verblijf[Prestatie_code],_2024Verblijf[Aantal minuten vaktherapie (OUD)],"Prestatie niet gevonden in NZa-tabel",0),"Prestatie bevat geen directe tijd")))  * UPM_OFZ_AMB[[#This Row],[Totaal]], "")</f>
        <v/>
      </c>
      <c r="Q8" s="56" t="str">
        <f>IFERROR( IF( LEFT(UPM_OFZ_AMB[[#This Row],[Prestatiecode]],2)="CO", _xlfn.XLOOKUP(UPM_OFZ_AMB[[#This Row],[Prestatiecode]],_2024Consult[Prestatie_code],_2024Consult[Tarief Herzien],"Prestatie niet gevonden in NZa-tabel",0),
IF( LEFT(UPM_OFZ_AMB[[#This Row],[Prestatiecode]],2)="GC", _xlfn.XLOOKUP(UPM_OFZ_AMB[[#This Row],[Prestatiecode]],_2024Groepsconsult[Prestatie_code],_2024Groepsconsult[Tarief herzien],"Prestatie niet gevonden in NZa-tabel",0),
IF( LEFT(UPM_OFZ_AMB[[#This Row],[Prestatiecode]],2)="VD", _xlfn.XLOOKUP(UPM_OFZ_AMB[[#This Row],[Prestatiecode]],_2024Verblijf[Prestatie_code],_2024Verblijf[Opbrengst vaktherapie herzien],"Prestatie niet gevonden in NZa-tabel",0),
IF( LEFT(UPM_OFZ_AMB[[#This Row],[Prestatiecode]],2)="TC", _xlfn.XLOOKUP(UPM_OFZ_AMB[[#This Row],[Prestatiecode]],_2024Toeslagen[Prestatie_code],_2024Toeslagen[Tarief herzien],"Prestatie niet gevonden in NZa-tabel",0),
"Prestatie bevat geen directe tijd")))) * UPM_OFZ_AMB[[#This Row],[Totaal]], "")</f>
        <v/>
      </c>
      <c r="R8" s="56" t="str">
        <f>IFERROR( IF( LEFT(UPM_OFZ_AMB[[#This Row],[Prestatiecode]],2)="VD", _xlfn.XLOOKUP(UPM_OFZ_AMB[[#This Row],[Prestatiecode]],_2024Verblijf[Prestatie_code],_2024Verblijf[Aantal uur dagbesteding],"Prestatie niet gevonden in Nza-tabel",0), "Geen dagbesteding") * UPM_OFZ_AMB[[#This Row],[Totaal]], "")</f>
        <v/>
      </c>
    </row>
  </sheetData>
  <mergeCells count="2">
    <mergeCell ref="A1:B1"/>
    <mergeCell ref="A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B6B1-318A-43B4-849E-17E4D14179ED}">
  <sheetPr>
    <tabColor theme="4" tint="0.79998168889431442"/>
  </sheetPr>
  <dimension ref="A1:U8"/>
  <sheetViews>
    <sheetView showGridLines="0" workbookViewId="0">
      <selection sqref="A1:B1"/>
    </sheetView>
  </sheetViews>
  <sheetFormatPr baseColWidth="10" defaultColWidth="0" defaultRowHeight="15" x14ac:dyDescent="0.2"/>
  <cols>
    <col min="1" max="1" width="16.6640625" customWidth="1"/>
    <col min="2" max="2" width="91.6640625" customWidth="1"/>
    <col min="3" max="14" width="12.5" customWidth="1"/>
    <col min="15" max="17" width="12" customWidth="1"/>
    <col min="18" max="18" width="22.33203125" bestFit="1" customWidth="1"/>
    <col min="19" max="19" width="11.6640625" bestFit="1" customWidth="1"/>
    <col min="20" max="20" width="18.1640625" customWidth="1"/>
    <col min="21" max="21" width="14.5" hidden="1" customWidth="1"/>
    <col min="22" max="16384" width="8.6640625" hidden="1"/>
  </cols>
  <sheetData>
    <row r="1" spans="1:19" ht="20" x14ac:dyDescent="0.25">
      <c r="A1" s="81" t="s">
        <v>1229</v>
      </c>
      <c r="B1" s="81"/>
    </row>
    <row r="2" spans="1:19" ht="14.5" customHeight="1" x14ac:dyDescent="0.25">
      <c r="A2" s="5"/>
      <c r="B2" s="5"/>
    </row>
    <row r="3" spans="1:19" ht="14.5" customHeight="1" x14ac:dyDescent="0.2">
      <c r="A3" s="82" t="s">
        <v>1334</v>
      </c>
      <c r="B3" s="82"/>
      <c r="C3" s="82"/>
      <c r="D3" s="82"/>
      <c r="E3" s="82"/>
    </row>
    <row r="4" spans="1:19" ht="14.5" customHeight="1" x14ac:dyDescent="0.2"/>
    <row r="5" spans="1:19" x14ac:dyDescent="0.2">
      <c r="A5" t="s">
        <v>0</v>
      </c>
      <c r="B5" t="s">
        <v>1</v>
      </c>
      <c r="C5" t="s">
        <v>1216</v>
      </c>
      <c r="D5" t="s">
        <v>1217</v>
      </c>
      <c r="E5" t="s">
        <v>1218</v>
      </c>
      <c r="F5" t="s">
        <v>1219</v>
      </c>
      <c r="G5" t="s">
        <v>1220</v>
      </c>
      <c r="H5" t="s">
        <v>1221</v>
      </c>
      <c r="I5" t="s">
        <v>1222</v>
      </c>
      <c r="J5" t="s">
        <v>1223</v>
      </c>
      <c r="K5" t="s">
        <v>1224</v>
      </c>
      <c r="L5" t="s">
        <v>1225</v>
      </c>
      <c r="M5" t="s">
        <v>1226</v>
      </c>
      <c r="N5" t="s">
        <v>1227</v>
      </c>
      <c r="O5" t="s">
        <v>1228</v>
      </c>
      <c r="P5" t="s">
        <v>9</v>
      </c>
      <c r="Q5" t="s">
        <v>1232</v>
      </c>
      <c r="R5" t="s">
        <v>1230</v>
      </c>
      <c r="S5" t="s">
        <v>1289</v>
      </c>
    </row>
    <row r="6" spans="1:1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>
        <f>SUM(UPM_OFZ_KL[[#This Row],[Januari]:[December]])</f>
        <v>0</v>
      </c>
      <c r="P6" s="56" t="str">
        <f>IFERROR( IF( LEFT(UPM_OFZ_KL[[#This Row],[Prestatiecode]],2)="CO", _xlfn.XLOOKUP(UPM_OFZ_KL[[#This Row],[Prestatiecode]],_2024Consult[Prestatie_code],_2024Consult[Aantal directe minuten],"Prestatie niet gevonden in Nza-tabel",0),
IF( LEFT(UPM_OFZ_KL[[#This Row],[Prestatiecode]],2)="GC", _xlfn.XLOOKUP(UPM_OFZ_KL[[#This Row],[Prestatiecode]],_2024Groepsconsult[Prestatie_code],_2024Groepsconsult[Aantal directe minuten],"Prestatie niet gevonden in NZa-tabel",0) / _xlfn.XLOOKUP(UPM_OFZ_KL[[#This Row],[Prestatiecode]],_2024Groepsconsult[Prestatie_code],_2024Groepsconsult[Groepsgrootte],"Prestatie niet gevonden in NZa-tabel",0),
IF( LEFT(UPM_OFZ_KL[[#This Row],[Prestatiecode]],2)="VD", _xlfn.XLOOKUP(UPM_OFZ_KL[[#This Row],[Prestatiecode]],_2024Verblijf[Prestatie_code],_2024Verblijf[Aantal minuten vaktherapie (OUD)],"Prestatie niet gevonden in NZa-tabel",0),"Prestatie bevat geen directe tijd")))  * UPM_OFZ_KL[[#This Row],[Totaal]], "")</f>
        <v/>
      </c>
      <c r="Q6" s="56" t="str">
        <f>IFERROR( IF( LEFT(UPM_OFZ_KL[[#This Row],[Prestatiecode]],2)="CO", _xlfn.XLOOKUP(UPM_OFZ_KL[[#This Row],[Prestatiecode]],_2024Consult[Prestatie_code],_2024Consult[Tarief Herzien],"Prestatie niet gevonden in NZa-tabel",0),
IF( LEFT(UPM_OFZ_KL[[#This Row],[Prestatiecode]],2)="GC", _xlfn.XLOOKUP(UPM_OFZ_KL[[#This Row],[Prestatiecode]],_2024Groepsconsult[Prestatie_code],_2024Groepsconsult[Tarief herzien],"Prestatie niet gevonden in NZa-tabel",0),
IF( LEFT(UPM_OFZ_KL[[#This Row],[Prestatiecode]],2)="VD", _xlfn.XLOOKUP(UPM_OFZ_KL[[#This Row],[Prestatiecode]],_2024Verblijf[Prestatie_code],_2024Verblijf[Opbrengst vaktherapie herzien],"Prestatie niet gevonden in NZa-tabel",0),
IF( LEFT(UPM_OFZ_KL[[#This Row],[Prestatiecode]],2)="TC", _xlfn.XLOOKUP(UPM_OFZ_KL[[#This Row],[Prestatiecode]],_2024Toeslagen[Prestatie_code],_2024Toeslagen[Tarief herzien],"Prestatie niet gevonden in NZa-tabel",0),
"Prestatie bevat geen directe tijd")))) * UPM_OFZ_KL[[#This Row],[Totaal]], "")</f>
        <v/>
      </c>
      <c r="R6" s="56" t="str">
        <f>IFERROR( IF( LEFT(UPM_OFZ_KL[[#This Row],[Prestatiecode]],2)="VD", _xlfn.XLOOKUP(UPM_OFZ_KL[[#This Row],[Prestatiecode]],_2024Verblijf[Prestatie_code],_2024Verblijf[Aantal uur dagbesteding],"Prestatie niet gevonden in Nza-tabel",0), "Geen dagbesteding") * UPM_OFZ_KL[[#This Row],[Totaal]], "")</f>
        <v/>
      </c>
      <c r="S6" s="56" t="str">
        <f>IF( LEFT(UPM_OFZ_KL[[#This Row],[Prestatiecode]],2)="VD", _xlfn.XLOOKUP(UPM_OFZ_KL[[#This Row],[Prestatiecode]],_2024Verblijf[Prestatie_code],_2024Verblijf[Opbrengst dagbesteding],"Prestatiecode niet gevonden in NZa-tabel",0) * UPM_OFZ_KL[[#This Row],[Totaal]],"")</f>
        <v/>
      </c>
    </row>
    <row r="7" spans="1:19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>
        <f>SUM(UPM_OFZ_KL[[#This Row],[Januari]:[December]])</f>
        <v>0</v>
      </c>
      <c r="P7" s="56" t="str">
        <f>IFERROR( IF( LEFT(UPM_OFZ_KL[[#This Row],[Prestatiecode]],2)="CO", _xlfn.XLOOKUP(UPM_OFZ_KL[[#This Row],[Prestatiecode]],_2024Consult[Prestatie_code],_2024Consult[Aantal directe minuten],"Prestatie niet gevonden in Nza-tabel",0),
IF( LEFT(UPM_OFZ_KL[[#This Row],[Prestatiecode]],2)="GC", _xlfn.XLOOKUP(UPM_OFZ_KL[[#This Row],[Prestatiecode]],_2024Groepsconsult[Prestatie_code],_2024Groepsconsult[Aantal directe minuten],"Prestatie niet gevonden in NZa-tabel",0) / _xlfn.XLOOKUP(UPM_OFZ_KL[[#This Row],[Prestatiecode]],_2024Groepsconsult[Prestatie_code],_2024Groepsconsult[Groepsgrootte],"Prestatie niet gevonden in NZa-tabel",0),
IF( LEFT(UPM_OFZ_KL[[#This Row],[Prestatiecode]],2)="VD", _xlfn.XLOOKUP(UPM_OFZ_KL[[#This Row],[Prestatiecode]],_2024Verblijf[Prestatie_code],_2024Verblijf[Aantal minuten vaktherapie (OUD)],"Prestatie niet gevonden in NZa-tabel",0),"Prestatie bevat geen directe tijd")))  * UPM_OFZ_KL[[#This Row],[Totaal]], "")</f>
        <v/>
      </c>
      <c r="Q7" s="56" t="str">
        <f>IFERROR( IF( LEFT(UPM_OFZ_KL[[#This Row],[Prestatiecode]],2)="CO", _xlfn.XLOOKUP(UPM_OFZ_KL[[#This Row],[Prestatiecode]],_2024Consult[Prestatie_code],_2024Consult[Tarief Herzien],"Prestatie niet gevonden in NZa-tabel",0),
IF( LEFT(UPM_OFZ_KL[[#This Row],[Prestatiecode]],2)="GC", _xlfn.XLOOKUP(UPM_OFZ_KL[[#This Row],[Prestatiecode]],_2024Groepsconsult[Prestatie_code],_2024Groepsconsult[Tarief herzien],"Prestatie niet gevonden in NZa-tabel",0),
IF( LEFT(UPM_OFZ_KL[[#This Row],[Prestatiecode]],2)="VD", _xlfn.XLOOKUP(UPM_OFZ_KL[[#This Row],[Prestatiecode]],_2024Verblijf[Prestatie_code],_2024Verblijf[Opbrengst vaktherapie herzien],"Prestatie niet gevonden in NZa-tabel",0),
IF( LEFT(UPM_OFZ_KL[[#This Row],[Prestatiecode]],2)="TC", _xlfn.XLOOKUP(UPM_OFZ_KL[[#This Row],[Prestatiecode]],_2024Toeslagen[Prestatie_code],_2024Toeslagen[Tarief herzien],"Prestatie niet gevonden in NZa-tabel",0),
"Prestatie bevat geen directe tijd")))) * UPM_OFZ_KL[[#This Row],[Totaal]], "")</f>
        <v/>
      </c>
      <c r="R7" s="56" t="str">
        <f>IFERROR( IF( LEFT(UPM_OFZ_KL[[#This Row],[Prestatiecode]],2)="VD", _xlfn.XLOOKUP(UPM_OFZ_KL[[#This Row],[Prestatiecode]],_2024Verblijf[Prestatie_code],_2024Verblijf[Aantal uur dagbesteding],"Prestatie niet gevonden in Nza-tabel",0), "Geen dagbesteding") * UPM_OFZ_KL[[#This Row],[Totaal]], "")</f>
        <v/>
      </c>
      <c r="S7" s="56" t="str">
        <f>IF( LEFT(UPM_OFZ_KL[[#This Row],[Prestatiecode]],2)="VD", _xlfn.XLOOKUP(UPM_OFZ_KL[[#This Row],[Prestatiecode]],_2024Verblijf[Prestatie_code],_2024Verblijf[Opbrengst dagbesteding],"Prestatiecode niet gevonden in NZa-tabel",0) * UPM_OFZ_KL[[#This Row],[Totaal]],"")</f>
        <v/>
      </c>
    </row>
    <row r="8" spans="1:19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>
        <f>SUM(UPM_OFZ_KL[[#This Row],[Januari]:[December]])</f>
        <v>0</v>
      </c>
      <c r="P8" s="56" t="str">
        <f>IFERROR( IF( LEFT(UPM_OFZ_KL[[#This Row],[Prestatiecode]],2)="CO", _xlfn.XLOOKUP(UPM_OFZ_KL[[#This Row],[Prestatiecode]],_2024Consult[Prestatie_code],_2024Consult[Aantal directe minuten],"Prestatie niet gevonden in Nza-tabel",0),
IF( LEFT(UPM_OFZ_KL[[#This Row],[Prestatiecode]],2)="GC", _xlfn.XLOOKUP(UPM_OFZ_KL[[#This Row],[Prestatiecode]],_2024Groepsconsult[Prestatie_code],_2024Groepsconsult[Aantal directe minuten],"Prestatie niet gevonden in NZa-tabel",0) / _xlfn.XLOOKUP(UPM_OFZ_KL[[#This Row],[Prestatiecode]],_2024Groepsconsult[Prestatie_code],_2024Groepsconsult[Groepsgrootte],"Prestatie niet gevonden in NZa-tabel",0),
IF( LEFT(UPM_OFZ_KL[[#This Row],[Prestatiecode]],2)="VD", _xlfn.XLOOKUP(UPM_OFZ_KL[[#This Row],[Prestatiecode]],_2024Verblijf[Prestatie_code],_2024Verblijf[Aantal minuten vaktherapie (OUD)],"Prestatie niet gevonden in NZa-tabel",0),"Prestatie bevat geen directe tijd")))  * UPM_OFZ_KL[[#This Row],[Totaal]], "")</f>
        <v/>
      </c>
      <c r="Q8" s="56" t="str">
        <f>IFERROR( IF( LEFT(UPM_OFZ_KL[[#This Row],[Prestatiecode]],2)="CO", _xlfn.XLOOKUP(UPM_OFZ_KL[[#This Row],[Prestatiecode]],_2024Consult[Prestatie_code],_2024Consult[Tarief Herzien],"Prestatie niet gevonden in NZa-tabel",0),
IF( LEFT(UPM_OFZ_KL[[#This Row],[Prestatiecode]],2)="GC", _xlfn.XLOOKUP(UPM_OFZ_KL[[#This Row],[Prestatiecode]],_2024Groepsconsult[Prestatie_code],_2024Groepsconsult[Tarief herzien],"Prestatie niet gevonden in NZa-tabel",0),
IF( LEFT(UPM_OFZ_KL[[#This Row],[Prestatiecode]],2)="VD", _xlfn.XLOOKUP(UPM_OFZ_KL[[#This Row],[Prestatiecode]],_2024Verblijf[Prestatie_code],_2024Verblijf[Opbrengst vaktherapie herzien],"Prestatie niet gevonden in NZa-tabel",0),
IF( LEFT(UPM_OFZ_KL[[#This Row],[Prestatiecode]],2)="TC", _xlfn.XLOOKUP(UPM_OFZ_KL[[#This Row],[Prestatiecode]],_2024Toeslagen[Prestatie_code],_2024Toeslagen[Tarief herzien],"Prestatie niet gevonden in NZa-tabel",0),
"Prestatie bevat geen directe tijd")))) * UPM_OFZ_KL[[#This Row],[Totaal]], "")</f>
        <v/>
      </c>
      <c r="R8" s="56" t="str">
        <f>IFERROR( IF( LEFT(UPM_OFZ_KL[[#This Row],[Prestatiecode]],2)="VD", _xlfn.XLOOKUP(UPM_OFZ_KL[[#This Row],[Prestatiecode]],_2024Verblijf[Prestatie_code],_2024Verblijf[Aantal uur dagbesteding],"Prestatie niet gevonden in Nza-tabel",0), "Geen dagbesteding") * UPM_OFZ_KL[[#This Row],[Totaal]], "")</f>
        <v/>
      </c>
      <c r="S8" s="56" t="str">
        <f>IF( LEFT(UPM_OFZ_KL[[#This Row],[Prestatiecode]],2)="VD", _xlfn.XLOOKUP(UPM_OFZ_KL[[#This Row],[Prestatiecode]],_2024Verblijf[Prestatie_code],_2024Verblijf[Opbrengst dagbesteding],"Prestatiecode niet gevonden in NZa-tabel",0) * UPM_OFZ_KL[[#This Row],[Totaal]],"")</f>
        <v/>
      </c>
    </row>
  </sheetData>
  <mergeCells count="2">
    <mergeCell ref="A1:B1"/>
    <mergeCell ref="A3:E3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A6D7A-9F59-4EC4-98A3-0497D3ED0D98}">
  <sheetPr>
    <tabColor theme="4" tint="0.79998168889431442"/>
  </sheetPr>
  <dimension ref="A1:U8"/>
  <sheetViews>
    <sheetView showGridLines="0" workbookViewId="0">
      <selection sqref="A1:B1"/>
    </sheetView>
  </sheetViews>
  <sheetFormatPr baseColWidth="10" defaultColWidth="0" defaultRowHeight="15" x14ac:dyDescent="0.2"/>
  <cols>
    <col min="1" max="1" width="16.6640625" customWidth="1"/>
    <col min="2" max="2" width="91.6640625" customWidth="1"/>
    <col min="3" max="14" width="12.5" customWidth="1"/>
    <col min="15" max="17" width="12" customWidth="1"/>
    <col min="18" max="18" width="22.33203125" bestFit="1" customWidth="1"/>
    <col min="19" max="19" width="11.6640625" bestFit="1" customWidth="1"/>
    <col min="20" max="20" width="14.6640625" customWidth="1"/>
    <col min="21" max="21" width="14.33203125" hidden="1" customWidth="1"/>
    <col min="22" max="16384" width="8.6640625" hidden="1"/>
  </cols>
  <sheetData>
    <row r="1" spans="1:19" ht="20" x14ac:dyDescent="0.25">
      <c r="A1" s="81" t="s">
        <v>1229</v>
      </c>
      <c r="B1" s="81"/>
    </row>
    <row r="2" spans="1:19" ht="14.5" customHeight="1" x14ac:dyDescent="0.25">
      <c r="A2" s="5"/>
      <c r="B2" s="5"/>
    </row>
    <row r="3" spans="1:19" ht="14.5" customHeight="1" x14ac:dyDescent="0.2">
      <c r="A3" s="82" t="s">
        <v>1334</v>
      </c>
      <c r="B3" s="82"/>
      <c r="C3" s="82"/>
      <c r="D3" s="82"/>
      <c r="E3" s="82"/>
    </row>
    <row r="4" spans="1:19" ht="14.5" customHeight="1" x14ac:dyDescent="0.2"/>
    <row r="5" spans="1:19" x14ac:dyDescent="0.2">
      <c r="A5" t="s">
        <v>0</v>
      </c>
      <c r="B5" t="s">
        <v>1</v>
      </c>
      <c r="C5" t="s">
        <v>1216</v>
      </c>
      <c r="D5" t="s">
        <v>1217</v>
      </c>
      <c r="E5" t="s">
        <v>1218</v>
      </c>
      <c r="F5" t="s">
        <v>1219</v>
      </c>
      <c r="G5" t="s">
        <v>1220</v>
      </c>
      <c r="H5" t="s">
        <v>1221</v>
      </c>
      <c r="I5" t="s">
        <v>1222</v>
      </c>
      <c r="J5" t="s">
        <v>1223</v>
      </c>
      <c r="K5" t="s">
        <v>1224</v>
      </c>
      <c r="L5" t="s">
        <v>1225</v>
      </c>
      <c r="M5" t="s">
        <v>1226</v>
      </c>
      <c r="N5" t="s">
        <v>1227</v>
      </c>
      <c r="O5" t="s">
        <v>1228</v>
      </c>
      <c r="P5" t="s">
        <v>9</v>
      </c>
      <c r="Q5" t="s">
        <v>1232</v>
      </c>
      <c r="R5" t="s">
        <v>1230</v>
      </c>
      <c r="S5" t="s">
        <v>1289</v>
      </c>
    </row>
    <row r="6" spans="1:19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3">
        <f>SUM(UPM_TBS[[#This Row],[Januari]:[December]])</f>
        <v>0</v>
      </c>
      <c r="P6" s="56" t="str">
        <f>IFERROR( IF( LEFT(UPM_TBS[[#This Row],[Prestatiecode]],2)="CO", _xlfn.XLOOKUP(UPM_TBS[[#This Row],[Prestatiecode]],_2024Consult[Prestatie_code],_2024Consult[Aantal directe minuten],"Prestatie niet gevonden in Nza-tabel",0),
IF( LEFT(UPM_TBS[[#This Row],[Prestatiecode]],2)="GC", _xlfn.XLOOKUP(UPM_TBS[[#This Row],[Prestatiecode]],_2024Groepsconsult[Prestatie_code],_2024Groepsconsult[Aantal directe minuten],"Prestatie niet gevonden in NZa-tabel",0) / _xlfn.XLOOKUP(UPM_TBS[[#This Row],[Prestatiecode]],_2024Groepsconsult[Prestatie_code],_2024Groepsconsult[Groepsgrootte],"Prestatie niet gevonden in NZa-tabel",0),
IF( LEFT(UPM_TBS[[#This Row],[Prestatiecode]],2)="VD", _xlfn.XLOOKUP(UPM_TBS[[#This Row],[Prestatiecode]],_2024Verblijf[Prestatie_code],_2024Verblijf[Aantal minuten vaktherapie (OUD)],"Prestatie niet gevonden in NZa-tabel",0),"Prestatie bevat geen directe tijd")))  * UPM_TBS[[#This Row],[Totaal]], "")</f>
        <v/>
      </c>
      <c r="Q6" s="56" t="str">
        <f>IFERROR( IF( LEFT(UPM_TBS[[#This Row],[Prestatiecode]],2)="CO", _xlfn.XLOOKUP(UPM_TBS[[#This Row],[Prestatiecode]],_2024Consult[Prestatie_code],_2024Consult[Tarief Herzien],"Prestatie niet gevonden in NZa-tabel",0),
IF( LEFT(UPM_TBS[[#This Row],[Prestatiecode]],2)="GC", _xlfn.XLOOKUP(UPM_TBS[[#This Row],[Prestatiecode]],_2024Groepsconsult[Prestatie_code],_2024Groepsconsult[Tarief herzien],"Prestatie niet gevonden in NZa-tabel",0),
IF( LEFT(UPM_TBS[[#This Row],[Prestatiecode]],2)="VD", _xlfn.XLOOKUP(UPM_TBS[[#This Row],[Prestatiecode]],_2024Verblijf[Prestatie_code],_2024Verblijf[Opbrengst vaktherapie herzien],"Prestatie niet gevonden in NZa-tabel",0),
IF( LEFT(UPM_TBS[[#This Row],[Prestatiecode]],2)="TC", _xlfn.XLOOKUP(UPM_TBS[[#This Row],[Prestatiecode]],_2024Toeslagen[Prestatie_code],_2024Toeslagen[Tarief herzien],"Prestatie niet gevonden in NZa-tabel",0),
IF( LEFT(UPM_TBS[[#This Row],[Prestatiecode]],2)="OV", _xlfn.XLOOKUP(UPM_TBS[[#This Row],[Prestatiecode]],_2024Toeslagen[Prestatie_code],_2024Toeslagen[Tarief herzien],"Prestatie niet gevonden in NZa-tabel",0),
"Prestatie bevat geen directe tijd"))))) * UPM_TBS[[#This Row],[Totaal]], "")</f>
        <v/>
      </c>
      <c r="R6" s="56" t="str">
        <f>IFERROR( IF( LEFT(UPM_TBS[[#This Row],[Prestatiecode]],2)="VD", _xlfn.XLOOKUP(UPM_TBS[[#This Row],[Prestatiecode]],_2024Verblijf[Prestatie_code],_2024Verblijf[Aantal uur dagbesteding],"Prestatie niet gevonden in Nza-tabel",0), "Geen dagbesteding") * UPM_TBS[[#This Row],[Totaal]], "")</f>
        <v/>
      </c>
      <c r="S6" s="56" t="str">
        <f>IF( LEFT(UPM_TBS[[#This Row],[Prestatiecode]],2)="VD", _xlfn.XLOOKUP(UPM_TBS[[#This Row],[Prestatiecode]],_2024Verblijf[Prestatie_code],_2024Verblijf[Opbrengst dagbesteding],"Prestatie niet gevonden in NZa-tabel",0) * UPM_TBS[[#This Row],[Totaal]],"")</f>
        <v/>
      </c>
    </row>
    <row r="7" spans="1:19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>
        <f>SUM(UPM_TBS[[#This Row],[Januari]:[December]])</f>
        <v>0</v>
      </c>
      <c r="P7" s="56" t="str">
        <f>IFERROR( IF( LEFT(UPM_TBS[[#This Row],[Prestatiecode]],2)="CO", _xlfn.XLOOKUP(UPM_TBS[[#This Row],[Prestatiecode]],_2024Consult[Prestatie_code],_2024Consult[Aantal directe minuten],"Prestatie niet gevonden in Nza-tabel",0),
IF( LEFT(UPM_TBS[[#This Row],[Prestatiecode]],2)="GC", _xlfn.XLOOKUP(UPM_TBS[[#This Row],[Prestatiecode]],_2024Groepsconsult[Prestatie_code],_2024Groepsconsult[Aantal directe minuten],"Prestatie niet gevonden in NZa-tabel",0) / _xlfn.XLOOKUP(UPM_TBS[[#This Row],[Prestatiecode]],_2024Groepsconsult[Prestatie_code],_2024Groepsconsult[Groepsgrootte],"Prestatie niet gevonden in NZa-tabel",0),
IF( LEFT(UPM_TBS[[#This Row],[Prestatiecode]],2)="VD", _xlfn.XLOOKUP(UPM_TBS[[#This Row],[Prestatiecode]],_2024Verblijf[Prestatie_code],_2024Verblijf[Aantal minuten vaktherapie (OUD)],"Prestatie niet gevonden in NZa-tabel",0),"Prestatie bevat geen directe tijd")))  * UPM_TBS[[#This Row],[Totaal]], "")</f>
        <v/>
      </c>
      <c r="Q7" s="56" t="str">
        <f>IFERROR( IF( LEFT(UPM_TBS[[#This Row],[Prestatiecode]],2)="CO", _xlfn.XLOOKUP(UPM_TBS[[#This Row],[Prestatiecode]],_2024Consult[Prestatie_code],_2024Consult[Tarief Herzien],"Prestatie niet gevonden in NZa-tabel",0),
IF( LEFT(UPM_TBS[[#This Row],[Prestatiecode]],2)="GC", _xlfn.XLOOKUP(UPM_TBS[[#This Row],[Prestatiecode]],_2024Groepsconsult[Prestatie_code],_2024Groepsconsult[Tarief herzien],"Prestatie niet gevonden in NZa-tabel",0),
IF( LEFT(UPM_TBS[[#This Row],[Prestatiecode]],2)="VD", _xlfn.XLOOKUP(UPM_TBS[[#This Row],[Prestatiecode]],_2024Verblijf[Prestatie_code],_2024Verblijf[Opbrengst vaktherapie herzien],"Prestatie niet gevonden in NZa-tabel",0),
IF( LEFT(UPM_TBS[[#This Row],[Prestatiecode]],2)="TC", _xlfn.XLOOKUP(UPM_TBS[[#This Row],[Prestatiecode]],_2024Toeslagen[Prestatie_code],_2024Toeslagen[Tarief herzien],"Prestatie niet gevonden in NZa-tabel",0),
IF( LEFT(UPM_TBS[[#This Row],[Prestatiecode]],2)="OV", _xlfn.XLOOKUP(UPM_TBS[[#This Row],[Prestatiecode]],_2024Toeslagen[Prestatie_code],_2024Toeslagen[Tarief herzien],"Prestatie niet gevonden in NZa-tabel",0),
"Prestatie bevat geen directe tijd"))))) * UPM_TBS[[#This Row],[Totaal]], "")</f>
        <v/>
      </c>
      <c r="R7" s="56" t="str">
        <f>IFERROR( IF( LEFT(UPM_TBS[[#This Row],[Prestatiecode]],2)="VD", _xlfn.XLOOKUP(UPM_TBS[[#This Row],[Prestatiecode]],_2024Verblijf[Prestatie_code],_2024Verblijf[Aantal uur dagbesteding],"Prestatie niet gevonden in Nza-tabel",0), "Geen dagbesteding") * UPM_TBS[[#This Row],[Totaal]], "")</f>
        <v/>
      </c>
      <c r="S7" s="56" t="str">
        <f>IF( LEFT(UPM_TBS[[#This Row],[Prestatiecode]],2)="VD", _xlfn.XLOOKUP(UPM_TBS[[#This Row],[Prestatiecode]],_2024Verblijf[Prestatie_code],_2024Verblijf[Opbrengst dagbesteding],"Prestatie niet gevonden in NZa-tabel",0) * UPM_TBS[[#This Row],[Totaal]],"")</f>
        <v/>
      </c>
    </row>
    <row r="8" spans="1:19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>
        <f>SUM(UPM_TBS[[#This Row],[Januari]:[December]])</f>
        <v>0</v>
      </c>
      <c r="P8" s="56" t="str">
        <f>IFERROR( IF( LEFT(UPM_TBS[[#This Row],[Prestatiecode]],2)="CO", _xlfn.XLOOKUP(UPM_TBS[[#This Row],[Prestatiecode]],_2024Consult[Prestatie_code],_2024Consult[Aantal directe minuten],"Prestatie niet gevonden in Nza-tabel",0),
IF( LEFT(UPM_TBS[[#This Row],[Prestatiecode]],2)="GC", _xlfn.XLOOKUP(UPM_TBS[[#This Row],[Prestatiecode]],_2024Groepsconsult[Prestatie_code],_2024Groepsconsult[Aantal directe minuten],"Prestatie niet gevonden in NZa-tabel",0) / _xlfn.XLOOKUP(UPM_TBS[[#This Row],[Prestatiecode]],_2024Groepsconsult[Prestatie_code],_2024Groepsconsult[Groepsgrootte],"Prestatie niet gevonden in NZa-tabel",0),
IF( LEFT(UPM_TBS[[#This Row],[Prestatiecode]],2)="VD", _xlfn.XLOOKUP(UPM_TBS[[#This Row],[Prestatiecode]],_2024Verblijf[Prestatie_code],_2024Verblijf[Aantal minuten vaktherapie (OUD)],"Prestatie niet gevonden in NZa-tabel",0),"Prestatie bevat geen directe tijd")))  * UPM_TBS[[#This Row],[Totaal]], "")</f>
        <v/>
      </c>
      <c r="Q8" s="56" t="str">
        <f>IFERROR( IF( LEFT(UPM_TBS[[#This Row],[Prestatiecode]],2)="CO", _xlfn.XLOOKUP(UPM_TBS[[#This Row],[Prestatiecode]],_2024Consult[Prestatie_code],_2024Consult[Tarief Herzien],"Prestatie niet gevonden in NZa-tabel",0),
IF( LEFT(UPM_TBS[[#This Row],[Prestatiecode]],2)="GC", _xlfn.XLOOKUP(UPM_TBS[[#This Row],[Prestatiecode]],_2024Groepsconsult[Prestatie_code],_2024Groepsconsult[Tarief herzien],"Prestatie niet gevonden in NZa-tabel",0),
IF( LEFT(UPM_TBS[[#This Row],[Prestatiecode]],2)="VD", _xlfn.XLOOKUP(UPM_TBS[[#This Row],[Prestatiecode]],_2024Verblijf[Prestatie_code],_2024Verblijf[Opbrengst vaktherapie herzien],"Prestatie niet gevonden in NZa-tabel",0),
IF( LEFT(UPM_TBS[[#This Row],[Prestatiecode]],2)="TC", _xlfn.XLOOKUP(UPM_TBS[[#This Row],[Prestatiecode]],_2024Toeslagen[Prestatie_code],_2024Toeslagen[Tarief herzien],"Prestatie niet gevonden in NZa-tabel",0),
IF( LEFT(UPM_TBS[[#This Row],[Prestatiecode]],2)="OV", _xlfn.XLOOKUP(UPM_TBS[[#This Row],[Prestatiecode]],_2024Toeslagen[Prestatie_code],_2024Toeslagen[Tarief herzien],"Prestatie niet gevonden in NZa-tabel",0),
"Prestatie bevat geen directe tijd"))))) * UPM_TBS[[#This Row],[Totaal]], "")</f>
        <v/>
      </c>
      <c r="R8" s="56" t="str">
        <f>IFERROR( IF( LEFT(UPM_TBS[[#This Row],[Prestatiecode]],2)="VD", _xlfn.XLOOKUP(UPM_TBS[[#This Row],[Prestatiecode]],_2024Verblijf[Prestatie_code],_2024Verblijf[Aantal uur dagbesteding],"Prestatie niet gevonden in Nza-tabel",0), "Geen dagbesteding") * UPM_TBS[[#This Row],[Totaal]], "")</f>
        <v/>
      </c>
      <c r="S8" s="56" t="str">
        <f>IF( LEFT(UPM_TBS[[#This Row],[Prestatiecode]],2)="VD", _xlfn.XLOOKUP(UPM_TBS[[#This Row],[Prestatiecode]],_2024Verblijf[Prestatie_code],_2024Verblijf[Opbrengst dagbesteding],"Prestatie niet gevonden in NZa-tabel",0) * UPM_TBS[[#This Row],[Totaal]],"")</f>
        <v/>
      </c>
    </row>
  </sheetData>
  <mergeCells count="2">
    <mergeCell ref="A1:B1"/>
    <mergeCell ref="A3:E3"/>
  </mergeCells>
  <pageMargins left="0.7" right="0.7" top="0.75" bottom="0.75" header="0.3" footer="0.3"/>
  <pageSetup orientation="portrait" r:id="rId1"/>
  <ignoredErrors>
    <ignoredError sqref="Q6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F7F2-9350-492B-B1EC-2BB1D8DCE701}">
  <sheetPr>
    <tabColor theme="2" tint="-9.9978637043366805E-2"/>
  </sheetPr>
  <dimension ref="A1:L1026"/>
  <sheetViews>
    <sheetView showGridLines="0" workbookViewId="0">
      <selection sqref="A1:B1"/>
    </sheetView>
  </sheetViews>
  <sheetFormatPr baseColWidth="10" defaultColWidth="0" defaultRowHeight="15" zeroHeight="1" x14ac:dyDescent="0.2"/>
  <cols>
    <col min="1" max="1" width="4.83203125" bestFit="1" customWidth="1"/>
    <col min="2" max="2" width="15.5" bestFit="1" customWidth="1"/>
    <col min="3" max="3" width="13.33203125" bestFit="1" customWidth="1"/>
    <col min="4" max="4" width="12.1640625" bestFit="1" customWidth="1"/>
    <col min="5" max="5" width="59.1640625" bestFit="1" customWidth="1"/>
    <col min="6" max="6" width="60.83203125" bestFit="1" customWidth="1"/>
    <col min="7" max="7" width="20.1640625" bestFit="1" customWidth="1"/>
    <col min="8" max="8" width="22.33203125" bestFit="1" customWidth="1"/>
    <col min="9" max="9" width="24.1640625" bestFit="1" customWidth="1"/>
    <col min="10" max="10" width="35.33203125" bestFit="1" customWidth="1"/>
    <col min="11" max="11" width="10" bestFit="1" customWidth="1"/>
    <col min="12" max="12" width="8.83203125" customWidth="1"/>
    <col min="13" max="16384" width="8.83203125" hidden="1"/>
  </cols>
  <sheetData>
    <row r="1" spans="1:11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s="32" t="s">
        <v>1355</v>
      </c>
      <c r="J1" s="32" t="s">
        <v>1356</v>
      </c>
      <c r="K1" t="s">
        <v>1352</v>
      </c>
    </row>
    <row r="2" spans="1:11" x14ac:dyDescent="0.2">
      <c r="A2">
        <v>1</v>
      </c>
      <c r="B2" t="s">
        <v>10</v>
      </c>
      <c r="C2" t="s">
        <v>11</v>
      </c>
      <c r="D2">
        <v>5</v>
      </c>
      <c r="E2" t="s">
        <v>12</v>
      </c>
      <c r="F2" t="s">
        <v>13</v>
      </c>
      <c r="G2" t="s">
        <v>14</v>
      </c>
      <c r="H2" s="30">
        <v>8.4244415052201802</v>
      </c>
      <c r="I2" s="61">
        <v>11.156558779199001</v>
      </c>
      <c r="J2" s="61">
        <v>11.187315395631888</v>
      </c>
      <c r="K2" s="58">
        <v>34.56</v>
      </c>
    </row>
    <row r="3" spans="1:11" x14ac:dyDescent="0.2">
      <c r="A3">
        <v>2</v>
      </c>
      <c r="B3" t="s">
        <v>15</v>
      </c>
      <c r="C3" t="s">
        <v>11</v>
      </c>
      <c r="D3">
        <v>5</v>
      </c>
      <c r="E3" t="s">
        <v>16</v>
      </c>
      <c r="F3" t="s">
        <v>13</v>
      </c>
      <c r="G3" t="s">
        <v>14</v>
      </c>
      <c r="H3" s="30">
        <v>8.4244415052201802</v>
      </c>
      <c r="I3" s="61">
        <v>15.772195691472101</v>
      </c>
      <c r="J3" s="61">
        <v>16.228497993422575</v>
      </c>
      <c r="K3" s="58">
        <v>55.78</v>
      </c>
    </row>
    <row r="4" spans="1:11" x14ac:dyDescent="0.2">
      <c r="A4">
        <v>3</v>
      </c>
      <c r="B4" t="s">
        <v>17</v>
      </c>
      <c r="C4" t="s">
        <v>11</v>
      </c>
      <c r="D4">
        <v>5</v>
      </c>
      <c r="E4" t="s">
        <v>18</v>
      </c>
      <c r="F4" t="s">
        <v>13</v>
      </c>
      <c r="G4" t="s">
        <v>14</v>
      </c>
      <c r="H4" s="30">
        <v>8.4244415052201802</v>
      </c>
      <c r="I4" s="61">
        <v>19.8132730137397</v>
      </c>
      <c r="J4" s="61">
        <v>20.659863797858119</v>
      </c>
      <c r="K4" s="58">
        <v>70.819999999999993</v>
      </c>
    </row>
    <row r="5" spans="1:11" x14ac:dyDescent="0.2">
      <c r="A5">
        <v>4</v>
      </c>
      <c r="B5" t="s">
        <v>19</v>
      </c>
      <c r="C5" t="s">
        <v>11</v>
      </c>
      <c r="D5">
        <v>5</v>
      </c>
      <c r="E5" t="s">
        <v>20</v>
      </c>
      <c r="F5" t="s">
        <v>13</v>
      </c>
      <c r="G5" t="s">
        <v>14</v>
      </c>
      <c r="H5" s="30">
        <v>8.4244415052201802</v>
      </c>
      <c r="I5" s="61">
        <v>24.547680080164302</v>
      </c>
      <c r="J5" s="61">
        <v>26.230475797557624</v>
      </c>
      <c r="K5" s="58">
        <v>89.63</v>
      </c>
    </row>
    <row r="6" spans="1:11" x14ac:dyDescent="0.2">
      <c r="A6">
        <v>5</v>
      </c>
      <c r="B6" t="s">
        <v>21</v>
      </c>
      <c r="C6" t="s">
        <v>11</v>
      </c>
      <c r="D6">
        <v>5</v>
      </c>
      <c r="E6" t="s">
        <v>1133</v>
      </c>
      <c r="F6" t="s">
        <v>13</v>
      </c>
      <c r="G6" t="s">
        <v>14</v>
      </c>
      <c r="H6" s="30">
        <v>8.4244415052201802</v>
      </c>
      <c r="I6" s="61">
        <v>28.679160774684799</v>
      </c>
      <c r="J6" s="61">
        <v>29.450427379704934</v>
      </c>
      <c r="K6" s="58">
        <v>101.9</v>
      </c>
    </row>
    <row r="7" spans="1:11" x14ac:dyDescent="0.2">
      <c r="A7">
        <v>6</v>
      </c>
      <c r="B7" t="s">
        <v>22</v>
      </c>
      <c r="C7" t="s">
        <v>11</v>
      </c>
      <c r="D7">
        <v>5</v>
      </c>
      <c r="E7" t="s">
        <v>1134</v>
      </c>
      <c r="F7" t="s">
        <v>13</v>
      </c>
      <c r="G7" t="s">
        <v>23</v>
      </c>
      <c r="H7" s="30">
        <v>8.4244415052201802</v>
      </c>
      <c r="I7" s="61">
        <v>41.828418228059597</v>
      </c>
      <c r="J7" s="61">
        <v>42.056297680390038</v>
      </c>
      <c r="K7" s="58">
        <v>163.06</v>
      </c>
    </row>
    <row r="8" spans="1:11" x14ac:dyDescent="0.2">
      <c r="A8">
        <v>7</v>
      </c>
      <c r="B8" t="s">
        <v>24</v>
      </c>
      <c r="C8" t="s">
        <v>11</v>
      </c>
      <c r="D8">
        <v>5</v>
      </c>
      <c r="E8" t="s">
        <v>25</v>
      </c>
      <c r="F8" t="s">
        <v>13</v>
      </c>
      <c r="G8" t="s">
        <v>23</v>
      </c>
      <c r="H8" s="30">
        <v>8.4244415052201802</v>
      </c>
      <c r="I8" s="61">
        <v>33.702465546027199</v>
      </c>
      <c r="J8" s="61">
        <v>32.393077942259637</v>
      </c>
      <c r="K8" s="58">
        <v>113.66</v>
      </c>
    </row>
    <row r="9" spans="1:11" x14ac:dyDescent="0.2">
      <c r="A9">
        <v>8</v>
      </c>
      <c r="B9" t="s">
        <v>26</v>
      </c>
      <c r="C9" t="s">
        <v>11</v>
      </c>
      <c r="D9">
        <v>5</v>
      </c>
      <c r="E9" t="s">
        <v>27</v>
      </c>
      <c r="F9" t="s">
        <v>13</v>
      </c>
      <c r="G9" t="s">
        <v>14</v>
      </c>
      <c r="H9" s="30">
        <v>8.4244415052201802</v>
      </c>
      <c r="I9" s="61">
        <v>28.4863867549962</v>
      </c>
      <c r="J9" s="61">
        <v>29.534935207979785</v>
      </c>
      <c r="K9" s="58">
        <v>106.31</v>
      </c>
    </row>
    <row r="10" spans="1:11" x14ac:dyDescent="0.2">
      <c r="A10">
        <v>9</v>
      </c>
      <c r="B10" t="s">
        <v>28</v>
      </c>
      <c r="C10" t="s">
        <v>11</v>
      </c>
      <c r="D10">
        <v>5</v>
      </c>
      <c r="E10" t="s">
        <v>12</v>
      </c>
      <c r="F10" t="s">
        <v>29</v>
      </c>
      <c r="G10" t="s">
        <v>14</v>
      </c>
      <c r="H10" s="30">
        <v>8.4244415052201802</v>
      </c>
      <c r="I10" s="61">
        <v>11.2891152868612</v>
      </c>
      <c r="J10" s="61">
        <v>11.320080114805378</v>
      </c>
      <c r="K10" s="58">
        <v>67.63</v>
      </c>
    </row>
    <row r="11" spans="1:11" x14ac:dyDescent="0.2">
      <c r="A11">
        <v>10</v>
      </c>
      <c r="B11" t="s">
        <v>30</v>
      </c>
      <c r="C11" t="s">
        <v>11</v>
      </c>
      <c r="D11">
        <v>5</v>
      </c>
      <c r="E11" t="s">
        <v>16</v>
      </c>
      <c r="F11" t="s">
        <v>29</v>
      </c>
      <c r="G11" t="s">
        <v>14</v>
      </c>
      <c r="H11" s="30">
        <v>8.4244415052201802</v>
      </c>
      <c r="I11" s="61">
        <v>16.664205284733701</v>
      </c>
      <c r="J11" s="61">
        <v>17.137329181662789</v>
      </c>
      <c r="K11" s="58">
        <v>104.64</v>
      </c>
    </row>
    <row r="12" spans="1:11" x14ac:dyDescent="0.2">
      <c r="A12">
        <v>11</v>
      </c>
      <c r="B12" t="s">
        <v>31</v>
      </c>
      <c r="C12" t="s">
        <v>11</v>
      </c>
      <c r="D12">
        <v>5</v>
      </c>
      <c r="E12" t="s">
        <v>18</v>
      </c>
      <c r="F12" t="s">
        <v>29</v>
      </c>
      <c r="G12" t="s">
        <v>14</v>
      </c>
      <c r="H12" s="30">
        <v>8.4244415052201802</v>
      </c>
      <c r="I12" s="61">
        <v>21.8779136218754</v>
      </c>
      <c r="J12" s="61">
        <v>22.786404093739112</v>
      </c>
      <c r="K12" s="58">
        <v>132.51</v>
      </c>
    </row>
    <row r="13" spans="1:11" x14ac:dyDescent="0.2">
      <c r="A13">
        <v>12</v>
      </c>
      <c r="B13" t="s">
        <v>32</v>
      </c>
      <c r="C13" t="s">
        <v>11</v>
      </c>
      <c r="D13">
        <v>5</v>
      </c>
      <c r="E13" t="s">
        <v>20</v>
      </c>
      <c r="F13" t="s">
        <v>29</v>
      </c>
      <c r="G13" t="s">
        <v>14</v>
      </c>
      <c r="H13" s="30">
        <v>8.4244415052201802</v>
      </c>
      <c r="I13" s="61">
        <v>27.9238701447048</v>
      </c>
      <c r="J13" s="61">
        <v>29.778976223352913</v>
      </c>
      <c r="K13" s="58">
        <v>160.05000000000001</v>
      </c>
    </row>
    <row r="14" spans="1:11" x14ac:dyDescent="0.2">
      <c r="A14">
        <v>13</v>
      </c>
      <c r="B14" t="s">
        <v>33</v>
      </c>
      <c r="C14" t="s">
        <v>11</v>
      </c>
      <c r="D14">
        <v>5</v>
      </c>
      <c r="E14" t="s">
        <v>1133</v>
      </c>
      <c r="F14" t="s">
        <v>29</v>
      </c>
      <c r="G14" t="s">
        <v>14</v>
      </c>
      <c r="H14" s="30">
        <v>8.4244415052201802</v>
      </c>
      <c r="I14" s="61">
        <v>33.790071526352797</v>
      </c>
      <c r="J14" s="61">
        <v>34.667577810050567</v>
      </c>
      <c r="K14" s="58">
        <v>191.19</v>
      </c>
    </row>
    <row r="15" spans="1:11" x14ac:dyDescent="0.2">
      <c r="A15">
        <v>14</v>
      </c>
      <c r="B15" t="s">
        <v>34</v>
      </c>
      <c r="C15" t="s">
        <v>11</v>
      </c>
      <c r="D15">
        <v>5</v>
      </c>
      <c r="E15" t="s">
        <v>1134</v>
      </c>
      <c r="F15" t="s">
        <v>29</v>
      </c>
      <c r="G15" t="s">
        <v>23</v>
      </c>
      <c r="H15" s="30">
        <v>8.4244415052201802</v>
      </c>
      <c r="I15" s="61">
        <v>44.167937891816997</v>
      </c>
      <c r="J15" s="61">
        <v>44.406426261978638</v>
      </c>
      <c r="K15" s="58">
        <v>311.22000000000003</v>
      </c>
    </row>
    <row r="16" spans="1:11" x14ac:dyDescent="0.2">
      <c r="A16">
        <v>15</v>
      </c>
      <c r="B16" t="s">
        <v>35</v>
      </c>
      <c r="C16" t="s">
        <v>11</v>
      </c>
      <c r="D16">
        <v>5</v>
      </c>
      <c r="E16" t="s">
        <v>25</v>
      </c>
      <c r="F16" t="s">
        <v>29</v>
      </c>
      <c r="G16" t="s">
        <v>23</v>
      </c>
      <c r="H16" s="30">
        <v>8.4244415052201802</v>
      </c>
      <c r="I16" s="61">
        <v>36.1177291678313</v>
      </c>
      <c r="J16" s="61">
        <v>34.733270392985979</v>
      </c>
      <c r="K16" s="58">
        <v>221.76</v>
      </c>
    </row>
    <row r="17" spans="1:11" x14ac:dyDescent="0.2">
      <c r="A17">
        <v>16</v>
      </c>
      <c r="B17" t="s">
        <v>36</v>
      </c>
      <c r="C17" t="s">
        <v>11</v>
      </c>
      <c r="D17">
        <v>5</v>
      </c>
      <c r="E17" t="s">
        <v>27</v>
      </c>
      <c r="F17" t="s">
        <v>29</v>
      </c>
      <c r="G17" t="s">
        <v>14</v>
      </c>
      <c r="H17" s="30">
        <v>8.4244415052201802</v>
      </c>
      <c r="I17" s="61">
        <v>27.6311896030399</v>
      </c>
      <c r="J17" s="61">
        <v>28.655443947954225</v>
      </c>
      <c r="K17" s="58">
        <v>172.01</v>
      </c>
    </row>
    <row r="18" spans="1:11" x14ac:dyDescent="0.2">
      <c r="A18">
        <v>17</v>
      </c>
      <c r="B18" t="s">
        <v>37</v>
      </c>
      <c r="C18" t="s">
        <v>11</v>
      </c>
      <c r="D18">
        <v>5</v>
      </c>
      <c r="E18" t="s">
        <v>12</v>
      </c>
      <c r="F18" t="s">
        <v>38</v>
      </c>
      <c r="G18" t="s">
        <v>14</v>
      </c>
      <c r="H18" s="30">
        <v>8.4244415052201802</v>
      </c>
      <c r="I18" s="61">
        <v>11.126498302982499</v>
      </c>
      <c r="J18" s="61">
        <v>11.157207702290449</v>
      </c>
      <c r="K18" s="58">
        <v>50.89</v>
      </c>
    </row>
    <row r="19" spans="1:11" x14ac:dyDescent="0.2">
      <c r="A19">
        <v>18</v>
      </c>
      <c r="B19" t="s">
        <v>39</v>
      </c>
      <c r="C19" t="s">
        <v>11</v>
      </c>
      <c r="D19">
        <v>5</v>
      </c>
      <c r="E19" t="s">
        <v>16</v>
      </c>
      <c r="F19" t="s">
        <v>38</v>
      </c>
      <c r="G19" t="s">
        <v>14</v>
      </c>
      <c r="H19" s="30">
        <v>8.4244415052201802</v>
      </c>
      <c r="I19" s="61">
        <v>15.3261452953326</v>
      </c>
      <c r="J19" s="61">
        <v>15.774035939874246</v>
      </c>
      <c r="K19" s="58">
        <v>76.599999999999994</v>
      </c>
    </row>
    <row r="20" spans="1:11" x14ac:dyDescent="0.2">
      <c r="A20">
        <v>19</v>
      </c>
      <c r="B20" t="s">
        <v>40</v>
      </c>
      <c r="C20" t="s">
        <v>11</v>
      </c>
      <c r="D20">
        <v>5</v>
      </c>
      <c r="E20" t="s">
        <v>18</v>
      </c>
      <c r="F20" t="s">
        <v>38</v>
      </c>
      <c r="G20" t="s">
        <v>14</v>
      </c>
      <c r="H20" s="30">
        <v>8.4244415052201802</v>
      </c>
      <c r="I20" s="61">
        <v>18.781962434134002</v>
      </c>
      <c r="J20" s="61">
        <v>19.59763364678102</v>
      </c>
      <c r="K20" s="58">
        <v>90.98</v>
      </c>
    </row>
    <row r="21" spans="1:11" x14ac:dyDescent="0.2">
      <c r="A21">
        <v>20</v>
      </c>
      <c r="B21" t="s">
        <v>41</v>
      </c>
      <c r="C21" t="s">
        <v>11</v>
      </c>
      <c r="D21">
        <v>5</v>
      </c>
      <c r="E21" t="s">
        <v>20</v>
      </c>
      <c r="F21" t="s">
        <v>38</v>
      </c>
      <c r="G21" t="s">
        <v>14</v>
      </c>
      <c r="H21" s="30">
        <v>8.4244415052201802</v>
      </c>
      <c r="I21" s="61">
        <v>22.905878831589099</v>
      </c>
      <c r="J21" s="61">
        <v>24.504882060750845</v>
      </c>
      <c r="K21" s="58">
        <v>109.29</v>
      </c>
    </row>
    <row r="22" spans="1:11" x14ac:dyDescent="0.2">
      <c r="A22">
        <v>21</v>
      </c>
      <c r="B22" t="s">
        <v>42</v>
      </c>
      <c r="C22" t="s">
        <v>11</v>
      </c>
      <c r="D22">
        <v>5</v>
      </c>
      <c r="E22" t="s">
        <v>1133</v>
      </c>
      <c r="F22" t="s">
        <v>38</v>
      </c>
      <c r="G22" t="s">
        <v>14</v>
      </c>
      <c r="H22" s="30">
        <v>8.4244415052201802</v>
      </c>
      <c r="I22" s="61">
        <v>26.290635039107201</v>
      </c>
      <c r="J22" s="61">
        <v>27.012251744336339</v>
      </c>
      <c r="K22" s="58">
        <v>127.29</v>
      </c>
    </row>
    <row r="23" spans="1:11" x14ac:dyDescent="0.2">
      <c r="A23">
        <v>22</v>
      </c>
      <c r="B23" t="s">
        <v>43</v>
      </c>
      <c r="C23" t="s">
        <v>11</v>
      </c>
      <c r="D23">
        <v>5</v>
      </c>
      <c r="E23" t="s">
        <v>1134</v>
      </c>
      <c r="F23" t="s">
        <v>38</v>
      </c>
      <c r="G23" t="s">
        <v>23</v>
      </c>
      <c r="H23" s="30">
        <v>8.4244415052201802</v>
      </c>
      <c r="I23" s="61">
        <v>40.659450185434302</v>
      </c>
      <c r="J23" s="61">
        <v>40.882028769341353</v>
      </c>
      <c r="K23" s="58">
        <v>205.37</v>
      </c>
    </row>
    <row r="24" spans="1:11" x14ac:dyDescent="0.2">
      <c r="A24">
        <v>23</v>
      </c>
      <c r="B24" t="s">
        <v>44</v>
      </c>
      <c r="C24" t="s">
        <v>11</v>
      </c>
      <c r="D24">
        <v>5</v>
      </c>
      <c r="E24" t="s">
        <v>25</v>
      </c>
      <c r="F24" t="s">
        <v>38</v>
      </c>
      <c r="G24" t="s">
        <v>23</v>
      </c>
      <c r="H24" s="30">
        <v>8.4244415052201802</v>
      </c>
      <c r="I24" s="61">
        <v>32.483215478215101</v>
      </c>
      <c r="J24" s="61">
        <v>31.211724578393643</v>
      </c>
      <c r="K24" s="58">
        <v>153.47</v>
      </c>
    </row>
    <row r="25" spans="1:11" x14ac:dyDescent="0.2">
      <c r="A25">
        <v>24</v>
      </c>
      <c r="B25" t="s">
        <v>45</v>
      </c>
      <c r="C25" t="s">
        <v>11</v>
      </c>
      <c r="D25">
        <v>5</v>
      </c>
      <c r="E25" t="s">
        <v>27</v>
      </c>
      <c r="F25" t="s">
        <v>38</v>
      </c>
      <c r="G25" t="s">
        <v>14</v>
      </c>
      <c r="H25" s="30">
        <v>8.4244415052201802</v>
      </c>
      <c r="I25" s="61">
        <v>29.195033767495399</v>
      </c>
      <c r="J25" s="61">
        <v>30.263713189186305</v>
      </c>
      <c r="K25" s="58">
        <v>144.38999999999999</v>
      </c>
    </row>
    <row r="26" spans="1:11" x14ac:dyDescent="0.2">
      <c r="A26">
        <v>25</v>
      </c>
      <c r="B26" t="s">
        <v>46</v>
      </c>
      <c r="C26" t="s">
        <v>11</v>
      </c>
      <c r="D26">
        <v>5</v>
      </c>
      <c r="E26" t="s">
        <v>12</v>
      </c>
      <c r="F26" t="s">
        <v>47</v>
      </c>
      <c r="G26" t="s">
        <v>14</v>
      </c>
      <c r="H26" s="30">
        <v>8.4244415052201802</v>
      </c>
      <c r="I26" s="61">
        <v>10.3763092843939</v>
      </c>
      <c r="J26" s="61">
        <v>10.405840333486754</v>
      </c>
      <c r="K26" s="58">
        <v>35.909999999999997</v>
      </c>
    </row>
    <row r="27" spans="1:11" x14ac:dyDescent="0.2">
      <c r="A27">
        <v>26</v>
      </c>
      <c r="B27" t="s">
        <v>48</v>
      </c>
      <c r="C27" t="s">
        <v>11</v>
      </c>
      <c r="D27">
        <v>5</v>
      </c>
      <c r="E27" t="s">
        <v>16</v>
      </c>
      <c r="F27" t="s">
        <v>47</v>
      </c>
      <c r="G27" t="s">
        <v>14</v>
      </c>
      <c r="H27" s="30">
        <v>8.4244415052201802</v>
      </c>
      <c r="I27" s="61">
        <v>15.3069922101246</v>
      </c>
      <c r="J27" s="61">
        <v>15.754521664109106</v>
      </c>
      <c r="K27" s="58">
        <v>59.26</v>
      </c>
    </row>
    <row r="28" spans="1:11" x14ac:dyDescent="0.2">
      <c r="A28">
        <v>27</v>
      </c>
      <c r="B28" t="s">
        <v>49</v>
      </c>
      <c r="C28" t="s">
        <v>11</v>
      </c>
      <c r="D28">
        <v>5</v>
      </c>
      <c r="E28" t="s">
        <v>18</v>
      </c>
      <c r="F28" t="s">
        <v>47</v>
      </c>
      <c r="G28" t="s">
        <v>14</v>
      </c>
      <c r="H28" s="30">
        <v>8.4244415052201802</v>
      </c>
      <c r="I28" s="61">
        <v>20.0823768703229</v>
      </c>
      <c r="J28" s="61">
        <v>20.937035617760415</v>
      </c>
      <c r="K28" s="58">
        <v>75.099999999999994</v>
      </c>
    </row>
    <row r="29" spans="1:11" x14ac:dyDescent="0.2">
      <c r="A29">
        <v>28</v>
      </c>
      <c r="B29" t="s">
        <v>50</v>
      </c>
      <c r="C29" t="s">
        <v>11</v>
      </c>
      <c r="D29">
        <v>5</v>
      </c>
      <c r="E29" t="s">
        <v>20</v>
      </c>
      <c r="F29" t="s">
        <v>47</v>
      </c>
      <c r="G29" t="s">
        <v>14</v>
      </c>
      <c r="H29" s="30">
        <v>8.4244415052201802</v>
      </c>
      <c r="I29" s="61">
        <v>25.6199249121576</v>
      </c>
      <c r="J29" s="61">
        <v>27.357444709304261</v>
      </c>
      <c r="K29" s="58">
        <v>91.47</v>
      </c>
    </row>
    <row r="30" spans="1:11" x14ac:dyDescent="0.2">
      <c r="A30">
        <v>29</v>
      </c>
      <c r="B30" t="s">
        <v>51</v>
      </c>
      <c r="C30" t="s">
        <v>11</v>
      </c>
      <c r="D30">
        <v>5</v>
      </c>
      <c r="E30" t="s">
        <v>1133</v>
      </c>
      <c r="F30" t="s">
        <v>47</v>
      </c>
      <c r="G30" t="s">
        <v>14</v>
      </c>
      <c r="H30" s="30">
        <v>8.4244415052201802</v>
      </c>
      <c r="I30" s="61">
        <v>30.984102890185302</v>
      </c>
      <c r="J30" s="61">
        <v>31.803281955747117</v>
      </c>
      <c r="K30" s="58">
        <v>107.11</v>
      </c>
    </row>
    <row r="31" spans="1:11" x14ac:dyDescent="0.2">
      <c r="A31">
        <v>30</v>
      </c>
      <c r="B31" t="s">
        <v>52</v>
      </c>
      <c r="C31" t="s">
        <v>11</v>
      </c>
      <c r="D31">
        <v>5</v>
      </c>
      <c r="E31" t="s">
        <v>1134</v>
      </c>
      <c r="F31" t="s">
        <v>47</v>
      </c>
      <c r="G31" t="s">
        <v>23</v>
      </c>
      <c r="H31" s="30">
        <v>8.4244415052201802</v>
      </c>
      <c r="I31" s="61">
        <v>40.571051052415498</v>
      </c>
      <c r="J31" s="61">
        <v>40.793228776627679</v>
      </c>
      <c r="K31" s="58">
        <v>144.44999999999999</v>
      </c>
    </row>
    <row r="32" spans="1:11" x14ac:dyDescent="0.2">
      <c r="A32">
        <v>31</v>
      </c>
      <c r="B32" t="s">
        <v>53</v>
      </c>
      <c r="C32" t="s">
        <v>11</v>
      </c>
      <c r="D32">
        <v>5</v>
      </c>
      <c r="E32" t="s">
        <v>25</v>
      </c>
      <c r="F32" t="s">
        <v>47</v>
      </c>
      <c r="G32" t="s">
        <v>23</v>
      </c>
      <c r="H32" s="30">
        <v>8.4244415052201802</v>
      </c>
      <c r="I32" s="61">
        <v>33.168955846808899</v>
      </c>
      <c r="J32" s="61">
        <v>31.876150779846057</v>
      </c>
      <c r="K32" s="58">
        <v>100.73</v>
      </c>
    </row>
    <row r="33" spans="1:11" x14ac:dyDescent="0.2">
      <c r="A33">
        <v>32</v>
      </c>
      <c r="B33" t="s">
        <v>54</v>
      </c>
      <c r="C33" t="s">
        <v>11</v>
      </c>
      <c r="D33">
        <v>5</v>
      </c>
      <c r="E33" t="s">
        <v>27</v>
      </c>
      <c r="F33" t="s">
        <v>47</v>
      </c>
      <c r="G33" t="s">
        <v>14</v>
      </c>
      <c r="H33" s="30">
        <v>8.4244415052201802</v>
      </c>
      <c r="I33" s="61">
        <v>25.412258181725299</v>
      </c>
      <c r="J33" s="61">
        <v>26.37347798586223</v>
      </c>
      <c r="K33" s="58">
        <v>102.15</v>
      </c>
    </row>
    <row r="34" spans="1:11" x14ac:dyDescent="0.2">
      <c r="A34">
        <v>33</v>
      </c>
      <c r="B34" t="s">
        <v>55</v>
      </c>
      <c r="C34" t="s">
        <v>11</v>
      </c>
      <c r="D34">
        <v>5</v>
      </c>
      <c r="E34" t="s">
        <v>12</v>
      </c>
      <c r="F34" t="s">
        <v>56</v>
      </c>
      <c r="G34" t="s">
        <v>14</v>
      </c>
      <c r="H34" s="30">
        <v>8.4244415052201802</v>
      </c>
      <c r="I34" s="61">
        <v>11.129873021592701</v>
      </c>
      <c r="J34" s="61">
        <v>11.160587721698587</v>
      </c>
      <c r="K34" s="58">
        <v>37.99</v>
      </c>
    </row>
    <row r="35" spans="1:11" x14ac:dyDescent="0.2">
      <c r="A35">
        <v>34</v>
      </c>
      <c r="B35" t="s">
        <v>57</v>
      </c>
      <c r="C35" t="s">
        <v>11</v>
      </c>
      <c r="D35">
        <v>5</v>
      </c>
      <c r="E35" t="s">
        <v>16</v>
      </c>
      <c r="F35" t="s">
        <v>56</v>
      </c>
      <c r="G35" t="s">
        <v>14</v>
      </c>
      <c r="H35" s="30">
        <v>8.4244415052201802</v>
      </c>
      <c r="I35" s="61">
        <v>16.4041060880289</v>
      </c>
      <c r="J35" s="61">
        <v>16.872325011542586</v>
      </c>
      <c r="K35" s="58">
        <v>62.28</v>
      </c>
    </row>
    <row r="36" spans="1:11" x14ac:dyDescent="0.2">
      <c r="A36">
        <v>35</v>
      </c>
      <c r="B36" t="s">
        <v>58</v>
      </c>
      <c r="C36" t="s">
        <v>11</v>
      </c>
      <c r="D36">
        <v>5</v>
      </c>
      <c r="E36" t="s">
        <v>18</v>
      </c>
      <c r="F36" t="s">
        <v>56</v>
      </c>
      <c r="G36" t="s">
        <v>14</v>
      </c>
      <c r="H36" s="30">
        <v>8.4244415052201802</v>
      </c>
      <c r="I36" s="61">
        <v>21.501488907087499</v>
      </c>
      <c r="J36" s="61">
        <v>22.398693844697373</v>
      </c>
      <c r="K36" s="58">
        <v>81.47</v>
      </c>
    </row>
    <row r="37" spans="1:11" x14ac:dyDescent="0.2">
      <c r="A37">
        <v>36</v>
      </c>
      <c r="B37" t="s">
        <v>59</v>
      </c>
      <c r="C37" t="s">
        <v>11</v>
      </c>
      <c r="D37">
        <v>5</v>
      </c>
      <c r="E37" t="s">
        <v>20</v>
      </c>
      <c r="F37" t="s">
        <v>56</v>
      </c>
      <c r="G37" t="s">
        <v>14</v>
      </c>
      <c r="H37" s="30">
        <v>8.4244415052201802</v>
      </c>
      <c r="I37" s="61">
        <v>27.412303628964999</v>
      </c>
      <c r="J37" s="61">
        <v>29.241300925391755</v>
      </c>
      <c r="K37" s="58">
        <v>96.4</v>
      </c>
    </row>
    <row r="38" spans="1:11" x14ac:dyDescent="0.2">
      <c r="A38">
        <v>37</v>
      </c>
      <c r="B38" t="s">
        <v>60</v>
      </c>
      <c r="C38" t="s">
        <v>11</v>
      </c>
      <c r="D38">
        <v>5</v>
      </c>
      <c r="E38" t="s">
        <v>1133</v>
      </c>
      <c r="F38" t="s">
        <v>56</v>
      </c>
      <c r="G38" t="s">
        <v>14</v>
      </c>
      <c r="H38" s="30">
        <v>8.4244415052201802</v>
      </c>
      <c r="I38" s="61">
        <v>33.125202434008102</v>
      </c>
      <c r="J38" s="61">
        <v>33.988888190961134</v>
      </c>
      <c r="K38" s="58">
        <v>114.98</v>
      </c>
    </row>
    <row r="39" spans="1:11" x14ac:dyDescent="0.2">
      <c r="A39">
        <v>38</v>
      </c>
      <c r="B39" t="s">
        <v>61</v>
      </c>
      <c r="C39" t="s">
        <v>11</v>
      </c>
      <c r="D39">
        <v>5</v>
      </c>
      <c r="E39" t="s">
        <v>1134</v>
      </c>
      <c r="F39" t="s">
        <v>56</v>
      </c>
      <c r="G39" t="s">
        <v>23</v>
      </c>
      <c r="H39" s="30">
        <v>8.4244415052201802</v>
      </c>
      <c r="I39" s="61">
        <v>43.479479588066603</v>
      </c>
      <c r="J39" s="61">
        <v>43.714846036370588</v>
      </c>
      <c r="K39" s="58">
        <v>199.85</v>
      </c>
    </row>
    <row r="40" spans="1:11" x14ac:dyDescent="0.2">
      <c r="A40">
        <v>39</v>
      </c>
      <c r="B40" t="s">
        <v>62</v>
      </c>
      <c r="C40" t="s">
        <v>11</v>
      </c>
      <c r="D40">
        <v>5</v>
      </c>
      <c r="E40" t="s">
        <v>25</v>
      </c>
      <c r="F40" t="s">
        <v>56</v>
      </c>
      <c r="G40" t="s">
        <v>23</v>
      </c>
      <c r="H40" s="30">
        <v>8.4244415052201802</v>
      </c>
      <c r="I40" s="61">
        <v>35.535680002383998</v>
      </c>
      <c r="J40" s="61">
        <v>34.169312466971306</v>
      </c>
      <c r="K40" s="58">
        <v>136.52000000000001</v>
      </c>
    </row>
    <row r="41" spans="1:11" x14ac:dyDescent="0.2">
      <c r="A41">
        <v>40</v>
      </c>
      <c r="B41" t="s">
        <v>63</v>
      </c>
      <c r="C41" t="s">
        <v>11</v>
      </c>
      <c r="D41">
        <v>5</v>
      </c>
      <c r="E41" t="s">
        <v>27</v>
      </c>
      <c r="F41" t="s">
        <v>56</v>
      </c>
      <c r="G41" t="s">
        <v>14</v>
      </c>
      <c r="H41" s="30">
        <v>8.4244415052201802</v>
      </c>
      <c r="I41" s="61">
        <v>27.280482760026398</v>
      </c>
      <c r="J41" s="61">
        <v>28.294774361349596</v>
      </c>
      <c r="K41" s="58">
        <v>108.79</v>
      </c>
    </row>
    <row r="42" spans="1:11" x14ac:dyDescent="0.2">
      <c r="A42">
        <v>41</v>
      </c>
      <c r="B42" t="s">
        <v>64</v>
      </c>
      <c r="C42" t="s">
        <v>11</v>
      </c>
      <c r="D42">
        <v>5</v>
      </c>
      <c r="E42" t="s">
        <v>12</v>
      </c>
      <c r="F42" t="s">
        <v>65</v>
      </c>
      <c r="G42" t="s">
        <v>14</v>
      </c>
      <c r="H42" s="30">
        <v>8.4244415052201802</v>
      </c>
      <c r="I42" s="61">
        <v>10.7436584263298</v>
      </c>
      <c r="J42" s="61">
        <v>10.773766484589267</v>
      </c>
      <c r="K42" s="58">
        <v>38.89</v>
      </c>
    </row>
    <row r="43" spans="1:11" x14ac:dyDescent="0.2">
      <c r="A43">
        <v>42</v>
      </c>
      <c r="B43" t="s">
        <v>66</v>
      </c>
      <c r="C43" t="s">
        <v>11</v>
      </c>
      <c r="D43">
        <v>5</v>
      </c>
      <c r="E43" t="s">
        <v>16</v>
      </c>
      <c r="F43" t="s">
        <v>65</v>
      </c>
      <c r="G43" t="s">
        <v>14</v>
      </c>
      <c r="H43" s="30">
        <v>8.4244415052201802</v>
      </c>
      <c r="I43" s="61">
        <v>15.096410703343199</v>
      </c>
      <c r="J43" s="61">
        <v>15.539968992842681</v>
      </c>
      <c r="K43" s="58">
        <v>61.47</v>
      </c>
    </row>
    <row r="44" spans="1:11" x14ac:dyDescent="0.2">
      <c r="A44">
        <v>43</v>
      </c>
      <c r="B44" t="s">
        <v>67</v>
      </c>
      <c r="C44" t="s">
        <v>11</v>
      </c>
      <c r="D44">
        <v>5</v>
      </c>
      <c r="E44" t="s">
        <v>18</v>
      </c>
      <c r="F44" t="s">
        <v>65</v>
      </c>
      <c r="G44" t="s">
        <v>14</v>
      </c>
      <c r="H44" s="30">
        <v>8.4244415052201802</v>
      </c>
      <c r="I44" s="61">
        <v>18.8526519321011</v>
      </c>
      <c r="J44" s="61">
        <v>19.670442476235543</v>
      </c>
      <c r="K44" s="58">
        <v>75.63</v>
      </c>
    </row>
    <row r="45" spans="1:11" x14ac:dyDescent="0.2">
      <c r="A45">
        <v>44</v>
      </c>
      <c r="B45" t="s">
        <v>68</v>
      </c>
      <c r="C45" t="s">
        <v>11</v>
      </c>
      <c r="D45">
        <v>5</v>
      </c>
      <c r="E45" t="s">
        <v>20</v>
      </c>
      <c r="F45" t="s">
        <v>65</v>
      </c>
      <c r="G45" t="s">
        <v>14</v>
      </c>
      <c r="H45" s="30">
        <v>8.4244415052201802</v>
      </c>
      <c r="I45" s="61">
        <v>23.2684814057368</v>
      </c>
      <c r="J45" s="61">
        <v>24.885990755510505</v>
      </c>
      <c r="K45" s="58">
        <v>90.59</v>
      </c>
    </row>
    <row r="46" spans="1:11" x14ac:dyDescent="0.2">
      <c r="A46">
        <v>45</v>
      </c>
      <c r="B46" t="s">
        <v>69</v>
      </c>
      <c r="C46" t="s">
        <v>11</v>
      </c>
      <c r="D46">
        <v>5</v>
      </c>
      <c r="E46" t="s">
        <v>1133</v>
      </c>
      <c r="F46" t="s">
        <v>65</v>
      </c>
      <c r="G46" t="s">
        <v>14</v>
      </c>
      <c r="H46" s="30">
        <v>8.4244415052201802</v>
      </c>
      <c r="I46" s="61">
        <v>27.066671544204901</v>
      </c>
      <c r="J46" s="61">
        <v>27.804419595284052</v>
      </c>
      <c r="K46" s="58">
        <v>103.23</v>
      </c>
    </row>
    <row r="47" spans="1:11" x14ac:dyDescent="0.2">
      <c r="A47">
        <v>46</v>
      </c>
      <c r="B47" t="s">
        <v>70</v>
      </c>
      <c r="C47" t="s">
        <v>11</v>
      </c>
      <c r="D47">
        <v>5</v>
      </c>
      <c r="E47" t="s">
        <v>1134</v>
      </c>
      <c r="F47" t="s">
        <v>65</v>
      </c>
      <c r="G47" t="s">
        <v>23</v>
      </c>
      <c r="H47" s="30">
        <v>8.4244415052201802</v>
      </c>
      <c r="I47" s="61">
        <v>40.039463592675098</v>
      </c>
      <c r="J47" s="61">
        <v>40.259230750407397</v>
      </c>
      <c r="K47" s="58">
        <v>170.1</v>
      </c>
    </row>
    <row r="48" spans="1:11" x14ac:dyDescent="0.2">
      <c r="A48">
        <v>47</v>
      </c>
      <c r="B48" t="s">
        <v>71</v>
      </c>
      <c r="C48" t="s">
        <v>11</v>
      </c>
      <c r="D48">
        <v>5</v>
      </c>
      <c r="E48" t="s">
        <v>25</v>
      </c>
      <c r="F48" t="s">
        <v>65</v>
      </c>
      <c r="G48" t="s">
        <v>23</v>
      </c>
      <c r="H48" s="30">
        <v>8.4244415052201802</v>
      </c>
      <c r="I48" s="61">
        <v>32.1961132516928</v>
      </c>
      <c r="J48" s="61">
        <v>30.933546056997969</v>
      </c>
      <c r="K48" s="58">
        <v>109.69</v>
      </c>
    </row>
    <row r="49" spans="1:11" x14ac:dyDescent="0.2">
      <c r="A49">
        <v>48</v>
      </c>
      <c r="B49" t="s">
        <v>72</v>
      </c>
      <c r="C49" t="s">
        <v>11</v>
      </c>
      <c r="D49">
        <v>5</v>
      </c>
      <c r="E49" t="s">
        <v>27</v>
      </c>
      <c r="F49" t="s">
        <v>65</v>
      </c>
      <c r="G49" t="s">
        <v>14</v>
      </c>
      <c r="H49" s="30">
        <v>8.4244415052201802</v>
      </c>
      <c r="I49" s="61">
        <v>27.604101311365099</v>
      </c>
      <c r="J49" s="61">
        <v>28.627586142625347</v>
      </c>
      <c r="K49" s="58">
        <v>111.87</v>
      </c>
    </row>
    <row r="50" spans="1:11" x14ac:dyDescent="0.2">
      <c r="A50">
        <v>49</v>
      </c>
      <c r="B50" t="s">
        <v>73</v>
      </c>
      <c r="C50" t="s">
        <v>11</v>
      </c>
      <c r="D50">
        <v>5</v>
      </c>
      <c r="E50" t="s">
        <v>12</v>
      </c>
      <c r="F50" t="s">
        <v>74</v>
      </c>
      <c r="G50" t="s">
        <v>14</v>
      </c>
      <c r="H50" s="30">
        <v>8.4244415052201802</v>
      </c>
      <c r="I50" s="61">
        <v>9.0972999234427991</v>
      </c>
      <c r="J50" s="61">
        <v>9.1248219842430522</v>
      </c>
      <c r="K50" s="58">
        <v>41.66</v>
      </c>
    </row>
    <row r="51" spans="1:11" x14ac:dyDescent="0.2">
      <c r="A51">
        <v>50</v>
      </c>
      <c r="B51" t="s">
        <v>75</v>
      </c>
      <c r="C51" t="s">
        <v>11</v>
      </c>
      <c r="D51">
        <v>5</v>
      </c>
      <c r="E51" t="s">
        <v>16</v>
      </c>
      <c r="F51" t="s">
        <v>74</v>
      </c>
      <c r="G51" t="s">
        <v>14</v>
      </c>
      <c r="H51" s="30">
        <v>8.4244415052201802</v>
      </c>
      <c r="I51" s="61">
        <v>12.041595424783999</v>
      </c>
      <c r="J51" s="61">
        <v>12.427545740402277</v>
      </c>
      <c r="K51" s="58">
        <v>62.75</v>
      </c>
    </row>
    <row r="52" spans="1:11" x14ac:dyDescent="0.2">
      <c r="A52">
        <v>51</v>
      </c>
      <c r="B52" t="s">
        <v>76</v>
      </c>
      <c r="C52" t="s">
        <v>11</v>
      </c>
      <c r="D52">
        <v>5</v>
      </c>
      <c r="E52" t="s">
        <v>18</v>
      </c>
      <c r="F52" t="s">
        <v>74</v>
      </c>
      <c r="G52" t="s">
        <v>14</v>
      </c>
      <c r="H52" s="30">
        <v>8.4244415052201802</v>
      </c>
      <c r="I52" s="61">
        <v>14.24007305124</v>
      </c>
      <c r="J52" s="61">
        <v>14.919574543371514</v>
      </c>
      <c r="K52" s="58">
        <v>71.61</v>
      </c>
    </row>
    <row r="53" spans="1:11" x14ac:dyDescent="0.2">
      <c r="A53">
        <v>52</v>
      </c>
      <c r="B53" t="s">
        <v>77</v>
      </c>
      <c r="C53" t="s">
        <v>11</v>
      </c>
      <c r="D53">
        <v>5</v>
      </c>
      <c r="E53" t="s">
        <v>20</v>
      </c>
      <c r="F53" t="s">
        <v>74</v>
      </c>
      <c r="G53" t="s">
        <v>14</v>
      </c>
      <c r="H53" s="30">
        <v>8.4244415052201802</v>
      </c>
      <c r="I53" s="61">
        <v>16.995444148764999</v>
      </c>
      <c r="J53" s="61">
        <v>18.292796962546795</v>
      </c>
      <c r="K53" s="58">
        <v>81.25</v>
      </c>
    </row>
    <row r="54" spans="1:11" x14ac:dyDescent="0.2">
      <c r="A54">
        <v>53</v>
      </c>
      <c r="B54" t="s">
        <v>78</v>
      </c>
      <c r="C54" t="s">
        <v>11</v>
      </c>
      <c r="D54">
        <v>5</v>
      </c>
      <c r="E54" t="s">
        <v>1133</v>
      </c>
      <c r="F54" t="s">
        <v>74</v>
      </c>
      <c r="G54" t="s">
        <v>14</v>
      </c>
      <c r="H54" s="30">
        <v>8.4244415052201802</v>
      </c>
      <c r="I54" s="61">
        <v>19.0562409144875</v>
      </c>
      <c r="J54" s="61">
        <v>19.627477434154578</v>
      </c>
      <c r="K54" s="58">
        <v>88.6</v>
      </c>
    </row>
    <row r="55" spans="1:11" x14ac:dyDescent="0.2">
      <c r="A55">
        <v>54</v>
      </c>
      <c r="B55" t="s">
        <v>79</v>
      </c>
      <c r="C55" t="s">
        <v>11</v>
      </c>
      <c r="D55">
        <v>5</v>
      </c>
      <c r="E55" t="s">
        <v>1134</v>
      </c>
      <c r="F55" t="s">
        <v>74</v>
      </c>
      <c r="G55" t="s">
        <v>23</v>
      </c>
      <c r="H55" s="30">
        <v>8.4244415052201802</v>
      </c>
      <c r="I55" s="61">
        <v>31.962012836576999</v>
      </c>
      <c r="J55" s="61">
        <v>32.145151530490615</v>
      </c>
      <c r="K55" s="58">
        <v>163.62</v>
      </c>
    </row>
    <row r="56" spans="1:11" x14ac:dyDescent="0.2">
      <c r="A56">
        <v>55</v>
      </c>
      <c r="B56" t="s">
        <v>80</v>
      </c>
      <c r="C56" t="s">
        <v>11</v>
      </c>
      <c r="D56">
        <v>5</v>
      </c>
      <c r="E56" t="s">
        <v>25</v>
      </c>
      <c r="F56" t="s">
        <v>74</v>
      </c>
      <c r="G56" t="s">
        <v>23</v>
      </c>
      <c r="H56" s="30">
        <v>8.4244415052201802</v>
      </c>
      <c r="I56" s="61">
        <v>25.2177664621417</v>
      </c>
      <c r="J56" s="61">
        <v>24.172100089762495</v>
      </c>
      <c r="K56" s="58">
        <v>120.21</v>
      </c>
    </row>
    <row r="57" spans="1:11" x14ac:dyDescent="0.2">
      <c r="A57">
        <v>56</v>
      </c>
      <c r="B57" t="s">
        <v>81</v>
      </c>
      <c r="C57" t="s">
        <v>11</v>
      </c>
      <c r="D57">
        <v>5</v>
      </c>
      <c r="E57" t="s">
        <v>27</v>
      </c>
      <c r="F57" t="s">
        <v>74</v>
      </c>
      <c r="G57" t="s">
        <v>14</v>
      </c>
      <c r="H57" s="30">
        <v>8.4244415052201802</v>
      </c>
      <c r="I57" s="61">
        <v>24.963968475596001</v>
      </c>
      <c r="J57" s="61">
        <v>25.912453440120643</v>
      </c>
      <c r="K57" s="58">
        <v>117.71</v>
      </c>
    </row>
    <row r="58" spans="1:11" x14ac:dyDescent="0.2">
      <c r="A58">
        <v>57</v>
      </c>
      <c r="B58" t="s">
        <v>82</v>
      </c>
      <c r="C58" t="s">
        <v>11</v>
      </c>
      <c r="D58">
        <v>5</v>
      </c>
      <c r="E58" t="s">
        <v>12</v>
      </c>
      <c r="F58" t="s">
        <v>83</v>
      </c>
      <c r="G58" t="s">
        <v>14</v>
      </c>
      <c r="H58" s="30">
        <v>8.4244415052201802</v>
      </c>
      <c r="I58" s="61">
        <v>9.2141057806359203</v>
      </c>
      <c r="J58" s="61">
        <v>9.2418113128061066</v>
      </c>
      <c r="K58" s="58">
        <v>31.2</v>
      </c>
    </row>
    <row r="59" spans="1:11" x14ac:dyDescent="0.2">
      <c r="A59">
        <v>58</v>
      </c>
      <c r="B59" t="s">
        <v>84</v>
      </c>
      <c r="C59" t="s">
        <v>11</v>
      </c>
      <c r="D59">
        <v>5</v>
      </c>
      <c r="E59" t="s">
        <v>16</v>
      </c>
      <c r="F59" t="s">
        <v>83</v>
      </c>
      <c r="G59" t="s">
        <v>14</v>
      </c>
      <c r="H59" s="30">
        <v>8.4244415052201802</v>
      </c>
      <c r="I59" s="61">
        <v>12.8290511624411</v>
      </c>
      <c r="J59" s="61">
        <v>13.229851387278423</v>
      </c>
      <c r="K59" s="58">
        <v>48.78</v>
      </c>
    </row>
    <row r="60" spans="1:11" x14ac:dyDescent="0.2">
      <c r="A60">
        <v>59</v>
      </c>
      <c r="B60" t="s">
        <v>85</v>
      </c>
      <c r="C60" t="s">
        <v>11</v>
      </c>
      <c r="D60">
        <v>5</v>
      </c>
      <c r="E60" t="s">
        <v>18</v>
      </c>
      <c r="F60" t="s">
        <v>83</v>
      </c>
      <c r="G60" t="s">
        <v>14</v>
      </c>
      <c r="H60" s="30">
        <v>8.4244415052201802</v>
      </c>
      <c r="I60" s="61">
        <v>15.8812141637835</v>
      </c>
      <c r="J60" s="61">
        <v>16.609918467296378</v>
      </c>
      <c r="K60" s="58">
        <v>59.85</v>
      </c>
    </row>
    <row r="61" spans="1:11" x14ac:dyDescent="0.2">
      <c r="A61">
        <v>60</v>
      </c>
      <c r="B61" t="s">
        <v>86</v>
      </c>
      <c r="C61" t="s">
        <v>11</v>
      </c>
      <c r="D61">
        <v>5</v>
      </c>
      <c r="E61" t="s">
        <v>20</v>
      </c>
      <c r="F61" t="s">
        <v>83</v>
      </c>
      <c r="G61" t="s">
        <v>14</v>
      </c>
      <c r="H61" s="30">
        <v>8.4244415052201802</v>
      </c>
      <c r="I61" s="61">
        <v>19.4915179683343</v>
      </c>
      <c r="J61" s="61">
        <v>20.916262716025823</v>
      </c>
      <c r="K61" s="58">
        <v>71.72</v>
      </c>
    </row>
    <row r="62" spans="1:11" x14ac:dyDescent="0.2">
      <c r="A62">
        <v>61</v>
      </c>
      <c r="B62" t="s">
        <v>87</v>
      </c>
      <c r="C62" t="s">
        <v>11</v>
      </c>
      <c r="D62">
        <v>5</v>
      </c>
      <c r="E62" t="s">
        <v>1133</v>
      </c>
      <c r="F62" t="s">
        <v>83</v>
      </c>
      <c r="G62" t="s">
        <v>14</v>
      </c>
      <c r="H62" s="30">
        <v>8.4244415052201802</v>
      </c>
      <c r="I62" s="61">
        <v>22.530368979264299</v>
      </c>
      <c r="J62" s="61">
        <v>23.173821639502094</v>
      </c>
      <c r="K62" s="58">
        <v>80.22</v>
      </c>
    </row>
    <row r="63" spans="1:11" x14ac:dyDescent="0.2">
      <c r="A63">
        <v>62</v>
      </c>
      <c r="B63" t="s">
        <v>88</v>
      </c>
      <c r="C63" t="s">
        <v>11</v>
      </c>
      <c r="D63">
        <v>5</v>
      </c>
      <c r="E63" t="s">
        <v>1134</v>
      </c>
      <c r="F63" t="s">
        <v>83</v>
      </c>
      <c r="G63" t="s">
        <v>23</v>
      </c>
      <c r="H63" s="30">
        <v>8.4244415052201802</v>
      </c>
      <c r="I63" s="61">
        <v>34.0299917346738</v>
      </c>
      <c r="J63" s="61">
        <v>34.222508002346011</v>
      </c>
      <c r="K63" s="58">
        <v>125.43</v>
      </c>
    </row>
    <row r="64" spans="1:11" x14ac:dyDescent="0.2">
      <c r="A64">
        <v>63</v>
      </c>
      <c r="B64" t="s">
        <v>89</v>
      </c>
      <c r="C64" t="s">
        <v>11</v>
      </c>
      <c r="D64">
        <v>5</v>
      </c>
      <c r="E64" t="s">
        <v>25</v>
      </c>
      <c r="F64" t="s">
        <v>83</v>
      </c>
      <c r="G64" t="s">
        <v>23</v>
      </c>
      <c r="H64" s="30">
        <v>8.4244415052201802</v>
      </c>
      <c r="I64" s="61">
        <v>27.281674762207299</v>
      </c>
      <c r="J64" s="61">
        <v>26.171858037177437</v>
      </c>
      <c r="K64" s="58">
        <v>89.85</v>
      </c>
    </row>
    <row r="65" spans="1:11" x14ac:dyDescent="0.2">
      <c r="A65">
        <v>64</v>
      </c>
      <c r="B65" t="s">
        <v>90</v>
      </c>
      <c r="C65" t="s">
        <v>11</v>
      </c>
      <c r="D65">
        <v>5</v>
      </c>
      <c r="E65" t="s">
        <v>27</v>
      </c>
      <c r="F65" t="s">
        <v>83</v>
      </c>
      <c r="G65" t="s">
        <v>14</v>
      </c>
      <c r="H65" s="30">
        <v>8.4244415052201802</v>
      </c>
      <c r="I65" s="61">
        <v>23.9017807103514</v>
      </c>
      <c r="J65" s="61">
        <v>24.820091457972175</v>
      </c>
      <c r="K65" s="58">
        <v>93.36</v>
      </c>
    </row>
    <row r="66" spans="1:11" x14ac:dyDescent="0.2">
      <c r="A66">
        <v>65</v>
      </c>
      <c r="B66" t="s">
        <v>91</v>
      </c>
      <c r="C66" t="s">
        <v>92</v>
      </c>
      <c r="D66">
        <v>5</v>
      </c>
      <c r="E66" t="s">
        <v>12</v>
      </c>
      <c r="F66" t="s">
        <v>13</v>
      </c>
      <c r="G66" t="s">
        <v>14</v>
      </c>
      <c r="H66" s="30">
        <v>8.4244415052201802</v>
      </c>
      <c r="I66" s="61">
        <v>6.9232861140370403</v>
      </c>
      <c r="J66" s="61">
        <v>6.9420578124514876</v>
      </c>
      <c r="K66" s="58">
        <v>27.3</v>
      </c>
    </row>
    <row r="67" spans="1:11" x14ac:dyDescent="0.2">
      <c r="A67">
        <v>66</v>
      </c>
      <c r="B67" t="s">
        <v>93</v>
      </c>
      <c r="C67" t="s">
        <v>92</v>
      </c>
      <c r="D67">
        <v>5</v>
      </c>
      <c r="E67" t="s">
        <v>16</v>
      </c>
      <c r="F67" t="s">
        <v>13</v>
      </c>
      <c r="G67" t="s">
        <v>14</v>
      </c>
      <c r="H67" s="30">
        <v>8.4244415052201802</v>
      </c>
      <c r="I67" s="61">
        <v>9.82571814122762</v>
      </c>
      <c r="J67" s="61">
        <v>9.9846102751494534</v>
      </c>
      <c r="K67" s="58">
        <v>41.44</v>
      </c>
    </row>
    <row r="68" spans="1:11" x14ac:dyDescent="0.2">
      <c r="A68">
        <v>67</v>
      </c>
      <c r="B68" t="s">
        <v>94</v>
      </c>
      <c r="C68" t="s">
        <v>92</v>
      </c>
      <c r="D68">
        <v>5</v>
      </c>
      <c r="E68" t="s">
        <v>18</v>
      </c>
      <c r="F68" t="s">
        <v>13</v>
      </c>
      <c r="G68" t="s">
        <v>14</v>
      </c>
      <c r="H68" s="30">
        <v>8.4244415052201802</v>
      </c>
      <c r="I68" s="61">
        <v>12.3904389323344</v>
      </c>
      <c r="J68" s="61">
        <v>11.822760514182054</v>
      </c>
      <c r="K68" s="58">
        <v>48.71</v>
      </c>
    </row>
    <row r="69" spans="1:11" x14ac:dyDescent="0.2">
      <c r="A69">
        <v>68</v>
      </c>
      <c r="B69" t="s">
        <v>95</v>
      </c>
      <c r="C69" t="s">
        <v>92</v>
      </c>
      <c r="D69">
        <v>5</v>
      </c>
      <c r="E69" t="s">
        <v>20</v>
      </c>
      <c r="F69" t="s">
        <v>13</v>
      </c>
      <c r="G69" t="s">
        <v>14</v>
      </c>
      <c r="H69" s="30">
        <v>8.4244415052201802</v>
      </c>
      <c r="I69" s="61">
        <v>15.3894025945956</v>
      </c>
      <c r="J69" s="61">
        <v>16.302892177137043</v>
      </c>
      <c r="K69" s="58">
        <v>63.08</v>
      </c>
    </row>
    <row r="70" spans="1:11" x14ac:dyDescent="0.2">
      <c r="A70">
        <v>69</v>
      </c>
      <c r="B70" t="s">
        <v>96</v>
      </c>
      <c r="C70" t="s">
        <v>92</v>
      </c>
      <c r="D70">
        <v>5</v>
      </c>
      <c r="E70" t="s">
        <v>1133</v>
      </c>
      <c r="F70" t="s">
        <v>13</v>
      </c>
      <c r="G70" t="s">
        <v>14</v>
      </c>
      <c r="H70" s="30">
        <v>8.4244415052201802</v>
      </c>
      <c r="I70" s="61">
        <v>18.0308895543765</v>
      </c>
      <c r="J70" s="61">
        <v>14.377108094878366</v>
      </c>
      <c r="K70" s="58">
        <v>59.43</v>
      </c>
    </row>
    <row r="71" spans="1:11" x14ac:dyDescent="0.2">
      <c r="A71">
        <v>70</v>
      </c>
      <c r="B71" t="s">
        <v>97</v>
      </c>
      <c r="C71" t="s">
        <v>92</v>
      </c>
      <c r="D71">
        <v>5</v>
      </c>
      <c r="E71" t="s">
        <v>1134</v>
      </c>
      <c r="F71" t="s">
        <v>13</v>
      </c>
      <c r="G71" t="s">
        <v>23</v>
      </c>
      <c r="H71" s="30">
        <v>8.4244415052201802</v>
      </c>
      <c r="I71" s="61">
        <v>26.056789423449199</v>
      </c>
      <c r="J71" s="61">
        <v>24.628798770882625</v>
      </c>
      <c r="K71" s="58">
        <v>105.46</v>
      </c>
    </row>
    <row r="72" spans="1:11" x14ac:dyDescent="0.2">
      <c r="A72">
        <v>71</v>
      </c>
      <c r="B72" t="s">
        <v>98</v>
      </c>
      <c r="C72" t="s">
        <v>92</v>
      </c>
      <c r="D72">
        <v>5</v>
      </c>
      <c r="E72" t="s">
        <v>25</v>
      </c>
      <c r="F72" t="s">
        <v>13</v>
      </c>
      <c r="G72" t="s">
        <v>23</v>
      </c>
      <c r="H72" s="30">
        <v>8.4244415052201802</v>
      </c>
      <c r="I72" s="61">
        <v>21.022042310521002</v>
      </c>
      <c r="J72" s="61">
        <v>15.986093217073542</v>
      </c>
      <c r="K72" s="58">
        <v>65.84</v>
      </c>
    </row>
    <row r="73" spans="1:11" x14ac:dyDescent="0.2">
      <c r="A73">
        <v>72</v>
      </c>
      <c r="B73" t="s">
        <v>99</v>
      </c>
      <c r="C73" t="s">
        <v>92</v>
      </c>
      <c r="D73">
        <v>5</v>
      </c>
      <c r="E73" t="s">
        <v>27</v>
      </c>
      <c r="F73" t="s">
        <v>13</v>
      </c>
      <c r="G73" t="s">
        <v>14</v>
      </c>
      <c r="H73" s="30">
        <v>8.4244415052201802</v>
      </c>
      <c r="I73" s="61">
        <v>17.6075686663699</v>
      </c>
      <c r="J73" s="61">
        <v>13.030527901536729</v>
      </c>
      <c r="K73" s="58">
        <v>59.49</v>
      </c>
    </row>
    <row r="74" spans="1:11" x14ac:dyDescent="0.2">
      <c r="A74">
        <v>73</v>
      </c>
      <c r="B74" t="s">
        <v>100</v>
      </c>
      <c r="C74" t="s">
        <v>92</v>
      </c>
      <c r="D74">
        <v>5</v>
      </c>
      <c r="E74" t="s">
        <v>12</v>
      </c>
      <c r="F74" t="s">
        <v>29</v>
      </c>
      <c r="G74" t="s">
        <v>14</v>
      </c>
      <c r="H74" s="30">
        <v>8.4244415052201802</v>
      </c>
      <c r="I74" s="61">
        <v>6.9779212174626304</v>
      </c>
      <c r="J74" s="61">
        <v>6.9939448817266641</v>
      </c>
      <c r="K74" s="58">
        <v>53.24</v>
      </c>
    </row>
    <row r="75" spans="1:11" x14ac:dyDescent="0.2">
      <c r="A75">
        <v>74</v>
      </c>
      <c r="B75" t="s">
        <v>101</v>
      </c>
      <c r="C75" t="s">
        <v>92</v>
      </c>
      <c r="D75">
        <v>5</v>
      </c>
      <c r="E75" t="s">
        <v>16</v>
      </c>
      <c r="F75" t="s">
        <v>29</v>
      </c>
      <c r="G75" t="s">
        <v>14</v>
      </c>
      <c r="H75" s="30">
        <v>8.4244415052201802</v>
      </c>
      <c r="I75" s="61">
        <v>10.316222721764801</v>
      </c>
      <c r="J75" s="61">
        <v>10.655428822625602</v>
      </c>
      <c r="K75" s="58">
        <v>78.17</v>
      </c>
    </row>
    <row r="76" spans="1:11" x14ac:dyDescent="0.2">
      <c r="A76">
        <v>75</v>
      </c>
      <c r="B76" t="s">
        <v>102</v>
      </c>
      <c r="C76" t="s">
        <v>92</v>
      </c>
      <c r="D76">
        <v>5</v>
      </c>
      <c r="E76" t="s">
        <v>18</v>
      </c>
      <c r="F76" t="s">
        <v>29</v>
      </c>
      <c r="G76" t="s">
        <v>14</v>
      </c>
      <c r="H76" s="30">
        <v>8.4244415052201802</v>
      </c>
      <c r="I76" s="61">
        <v>13.566184095875499</v>
      </c>
      <c r="J76" s="61">
        <v>14.094149919529617</v>
      </c>
      <c r="K76" s="58">
        <v>95.54</v>
      </c>
    </row>
    <row r="77" spans="1:11" x14ac:dyDescent="0.2">
      <c r="A77">
        <v>76</v>
      </c>
      <c r="B77" t="s">
        <v>103</v>
      </c>
      <c r="C77" t="s">
        <v>92</v>
      </c>
      <c r="D77">
        <v>5</v>
      </c>
      <c r="E77" t="s">
        <v>20</v>
      </c>
      <c r="F77" t="s">
        <v>29</v>
      </c>
      <c r="G77" t="s">
        <v>14</v>
      </c>
      <c r="H77" s="30">
        <v>8.4244415052201802</v>
      </c>
      <c r="I77" s="61">
        <v>17.335195950589501</v>
      </c>
      <c r="J77" s="61">
        <v>18.622309550596761</v>
      </c>
      <c r="K77" s="58">
        <v>113.1</v>
      </c>
    </row>
    <row r="78" spans="1:11" x14ac:dyDescent="0.2">
      <c r="A78">
        <v>77</v>
      </c>
      <c r="B78" t="s">
        <v>104</v>
      </c>
      <c r="C78" t="s">
        <v>92</v>
      </c>
      <c r="D78">
        <v>5</v>
      </c>
      <c r="E78" t="s">
        <v>1133</v>
      </c>
      <c r="F78" t="s">
        <v>29</v>
      </c>
      <c r="G78" t="s">
        <v>14</v>
      </c>
      <c r="H78" s="30">
        <v>8.4244415052201802</v>
      </c>
      <c r="I78" s="61">
        <v>21.006554702359999</v>
      </c>
      <c r="J78" s="61">
        <v>21.346934165358658</v>
      </c>
      <c r="K78" s="58">
        <v>131.58000000000001</v>
      </c>
    </row>
    <row r="79" spans="1:11" x14ac:dyDescent="0.2">
      <c r="A79">
        <v>78</v>
      </c>
      <c r="B79" t="s">
        <v>105</v>
      </c>
      <c r="C79" t="s">
        <v>92</v>
      </c>
      <c r="D79">
        <v>5</v>
      </c>
      <c r="E79" t="s">
        <v>1134</v>
      </c>
      <c r="F79" t="s">
        <v>29</v>
      </c>
      <c r="G79" t="s">
        <v>23</v>
      </c>
      <c r="H79" s="30">
        <v>8.4244415052201802</v>
      </c>
      <c r="I79" s="61">
        <v>27.342225082851801</v>
      </c>
      <c r="J79" s="61">
        <v>27.39168506141035</v>
      </c>
      <c r="K79" s="58">
        <v>210.07</v>
      </c>
    </row>
    <row r="80" spans="1:11" x14ac:dyDescent="0.2">
      <c r="A80">
        <v>79</v>
      </c>
      <c r="B80" t="s">
        <v>106</v>
      </c>
      <c r="C80" t="s">
        <v>92</v>
      </c>
      <c r="D80">
        <v>5</v>
      </c>
      <c r="E80" t="s">
        <v>25</v>
      </c>
      <c r="F80" t="s">
        <v>29</v>
      </c>
      <c r="G80" t="s">
        <v>23</v>
      </c>
      <c r="H80" s="30">
        <v>8.4244415052201802</v>
      </c>
      <c r="I80" s="61">
        <v>22.3708942480283</v>
      </c>
      <c r="J80" s="61">
        <v>20.766777636428998</v>
      </c>
      <c r="K80" s="58">
        <v>147.9</v>
      </c>
    </row>
    <row r="81" spans="1:11" x14ac:dyDescent="0.2">
      <c r="A81">
        <v>80</v>
      </c>
      <c r="B81" t="s">
        <v>107</v>
      </c>
      <c r="C81" t="s">
        <v>92</v>
      </c>
      <c r="D81">
        <v>5</v>
      </c>
      <c r="E81" t="s">
        <v>27</v>
      </c>
      <c r="F81" t="s">
        <v>29</v>
      </c>
      <c r="G81" t="s">
        <v>14</v>
      </c>
      <c r="H81" s="30">
        <v>8.4244415052201802</v>
      </c>
      <c r="I81" s="61">
        <v>17.054472422105199</v>
      </c>
      <c r="J81" s="61">
        <v>17.642911598728666</v>
      </c>
      <c r="K81" s="58">
        <v>121.54</v>
      </c>
    </row>
    <row r="82" spans="1:11" x14ac:dyDescent="0.2">
      <c r="A82">
        <v>81</v>
      </c>
      <c r="B82" t="s">
        <v>108</v>
      </c>
      <c r="C82" t="s">
        <v>92</v>
      </c>
      <c r="D82">
        <v>5</v>
      </c>
      <c r="E82" t="s">
        <v>12</v>
      </c>
      <c r="F82" t="s">
        <v>38</v>
      </c>
      <c r="G82" t="s">
        <v>14</v>
      </c>
      <c r="H82" s="30">
        <v>8.4244415052201802</v>
      </c>
      <c r="I82" s="61">
        <v>6.9216955420456703</v>
      </c>
      <c r="J82" s="61">
        <v>6.9260059529923108</v>
      </c>
      <c r="K82" s="58">
        <v>40.270000000000003</v>
      </c>
    </row>
    <row r="83" spans="1:11" x14ac:dyDescent="0.2">
      <c r="A83">
        <v>82</v>
      </c>
      <c r="B83" t="s">
        <v>109</v>
      </c>
      <c r="C83" t="s">
        <v>92</v>
      </c>
      <c r="D83">
        <v>5</v>
      </c>
      <c r="E83" t="s">
        <v>16</v>
      </c>
      <c r="F83" t="s">
        <v>38</v>
      </c>
      <c r="G83" t="s">
        <v>14</v>
      </c>
      <c r="H83" s="30">
        <v>8.4244415052201802</v>
      </c>
      <c r="I83" s="61">
        <v>9.5830324087234402</v>
      </c>
      <c r="J83" s="61">
        <v>9.8988446381073594</v>
      </c>
      <c r="K83" s="58">
        <v>57.61</v>
      </c>
    </row>
    <row r="84" spans="1:11" x14ac:dyDescent="0.2">
      <c r="A84">
        <v>83</v>
      </c>
      <c r="B84" t="s">
        <v>110</v>
      </c>
      <c r="C84" t="s">
        <v>92</v>
      </c>
      <c r="D84">
        <v>5</v>
      </c>
      <c r="E84" t="s">
        <v>18</v>
      </c>
      <c r="F84" t="s">
        <v>38</v>
      </c>
      <c r="G84" t="s">
        <v>14</v>
      </c>
      <c r="H84" s="30">
        <v>8.4244415052201802</v>
      </c>
      <c r="I84" s="61">
        <v>11.799943922851</v>
      </c>
      <c r="J84" s="61">
        <v>11.590239807663401</v>
      </c>
      <c r="K84" s="58">
        <v>64.09</v>
      </c>
    </row>
    <row r="85" spans="1:11" x14ac:dyDescent="0.2">
      <c r="A85">
        <v>84</v>
      </c>
      <c r="B85" t="s">
        <v>111</v>
      </c>
      <c r="C85" t="s">
        <v>92</v>
      </c>
      <c r="D85">
        <v>5</v>
      </c>
      <c r="E85" t="s">
        <v>20</v>
      </c>
      <c r="F85" t="s">
        <v>38</v>
      </c>
      <c r="G85" t="s">
        <v>14</v>
      </c>
      <c r="H85" s="30">
        <v>8.4244415052201802</v>
      </c>
      <c r="I85" s="61">
        <v>14.4338363474009</v>
      </c>
      <c r="J85" s="61">
        <v>15.429825525892504</v>
      </c>
      <c r="K85" s="58">
        <v>77.84</v>
      </c>
    </row>
    <row r="86" spans="1:11" x14ac:dyDescent="0.2">
      <c r="A86">
        <v>85</v>
      </c>
      <c r="B86" t="s">
        <v>112</v>
      </c>
      <c r="C86" t="s">
        <v>92</v>
      </c>
      <c r="D86">
        <v>5</v>
      </c>
      <c r="E86" t="s">
        <v>1133</v>
      </c>
      <c r="F86" t="s">
        <v>38</v>
      </c>
      <c r="G86" t="s">
        <v>14</v>
      </c>
      <c r="H86" s="30">
        <v>8.4244415052201802</v>
      </c>
      <c r="I86" s="61">
        <v>16.621628578852899</v>
      </c>
      <c r="J86" s="61">
        <v>15.692945781770323</v>
      </c>
      <c r="K86" s="58">
        <v>84.13</v>
      </c>
    </row>
    <row r="87" spans="1:11" x14ac:dyDescent="0.2">
      <c r="A87">
        <v>86</v>
      </c>
      <c r="B87" t="s">
        <v>113</v>
      </c>
      <c r="C87" t="s">
        <v>92</v>
      </c>
      <c r="D87">
        <v>5</v>
      </c>
      <c r="E87" t="s">
        <v>1134</v>
      </c>
      <c r="F87" t="s">
        <v>38</v>
      </c>
      <c r="G87" t="s">
        <v>23</v>
      </c>
      <c r="H87" s="30">
        <v>8.4244415052201802</v>
      </c>
      <c r="I87" s="61">
        <v>25.421578518524399</v>
      </c>
      <c r="J87" s="61">
        <v>24.022581577537267</v>
      </c>
      <c r="K87" s="58">
        <v>132.34</v>
      </c>
    </row>
    <row r="88" spans="1:11" x14ac:dyDescent="0.2">
      <c r="A88">
        <v>87</v>
      </c>
      <c r="B88" t="s">
        <v>114</v>
      </c>
      <c r="C88" t="s">
        <v>92</v>
      </c>
      <c r="D88">
        <v>5</v>
      </c>
      <c r="E88" t="s">
        <v>25</v>
      </c>
      <c r="F88" t="s">
        <v>38</v>
      </c>
      <c r="G88" t="s">
        <v>23</v>
      </c>
      <c r="H88" s="30">
        <v>8.4244415052201802</v>
      </c>
      <c r="I88" s="61">
        <v>20.343009345557899</v>
      </c>
      <c r="J88" s="61">
        <v>18.426443113480122</v>
      </c>
      <c r="K88" s="58">
        <v>101.26</v>
      </c>
    </row>
    <row r="89" spans="1:11" x14ac:dyDescent="0.2">
      <c r="A89">
        <v>88</v>
      </c>
      <c r="B89" t="s">
        <v>115</v>
      </c>
      <c r="C89" t="s">
        <v>92</v>
      </c>
      <c r="D89">
        <v>5</v>
      </c>
      <c r="E89" t="s">
        <v>27</v>
      </c>
      <c r="F89" t="s">
        <v>38</v>
      </c>
      <c r="G89" t="s">
        <v>14</v>
      </c>
      <c r="H89" s="30">
        <v>8.4244415052201802</v>
      </c>
      <c r="I89" s="61">
        <v>18.062906302314801</v>
      </c>
      <c r="J89" s="61">
        <v>17.752544633037079</v>
      </c>
      <c r="K89" s="58">
        <v>98.21</v>
      </c>
    </row>
    <row r="90" spans="1:11" x14ac:dyDescent="0.2">
      <c r="A90">
        <v>89</v>
      </c>
      <c r="B90" t="s">
        <v>116</v>
      </c>
      <c r="C90" t="s">
        <v>92</v>
      </c>
      <c r="D90">
        <v>5</v>
      </c>
      <c r="E90" t="s">
        <v>12</v>
      </c>
      <c r="F90" t="s">
        <v>47</v>
      </c>
      <c r="G90" t="s">
        <v>14</v>
      </c>
      <c r="H90" s="30">
        <v>8.4244415052201802</v>
      </c>
      <c r="I90" s="61">
        <v>6.4140726799066599</v>
      </c>
      <c r="J90" s="61">
        <v>6.4373800943694963</v>
      </c>
      <c r="K90" s="58">
        <v>28.56</v>
      </c>
    </row>
    <row r="91" spans="1:11" x14ac:dyDescent="0.2">
      <c r="A91">
        <v>90</v>
      </c>
      <c r="B91" t="s">
        <v>117</v>
      </c>
      <c r="C91" t="s">
        <v>92</v>
      </c>
      <c r="D91">
        <v>5</v>
      </c>
      <c r="E91" t="s">
        <v>16</v>
      </c>
      <c r="F91" t="s">
        <v>47</v>
      </c>
      <c r="G91" t="s">
        <v>14</v>
      </c>
      <c r="H91" s="30">
        <v>8.4244415052201802</v>
      </c>
      <c r="I91" s="61">
        <v>9.4769198024852397</v>
      </c>
      <c r="J91" s="61">
        <v>9.8045064964012134</v>
      </c>
      <c r="K91" s="58">
        <v>44.69</v>
      </c>
    </row>
    <row r="92" spans="1:11" x14ac:dyDescent="0.2">
      <c r="A92">
        <v>91</v>
      </c>
      <c r="B92" t="s">
        <v>118</v>
      </c>
      <c r="C92" t="s">
        <v>92</v>
      </c>
      <c r="D92">
        <v>5</v>
      </c>
      <c r="E92" t="s">
        <v>18</v>
      </c>
      <c r="F92" t="s">
        <v>47</v>
      </c>
      <c r="G92" t="s">
        <v>14</v>
      </c>
      <c r="H92" s="30">
        <v>8.4244415052201802</v>
      </c>
      <c r="I92" s="61">
        <v>12.4544560803021</v>
      </c>
      <c r="J92" s="61">
        <v>12.804413579110815</v>
      </c>
      <c r="K92" s="58">
        <v>54.2</v>
      </c>
    </row>
    <row r="93" spans="1:11" x14ac:dyDescent="0.2">
      <c r="A93">
        <v>92</v>
      </c>
      <c r="B93" t="s">
        <v>119</v>
      </c>
      <c r="C93" t="s">
        <v>92</v>
      </c>
      <c r="D93">
        <v>5</v>
      </c>
      <c r="E93" t="s">
        <v>20</v>
      </c>
      <c r="F93" t="s">
        <v>47</v>
      </c>
      <c r="G93" t="s">
        <v>14</v>
      </c>
      <c r="H93" s="30">
        <v>8.4244415052201802</v>
      </c>
      <c r="I93" s="61">
        <v>15.9074257228864</v>
      </c>
      <c r="J93" s="61">
        <v>17.07311253916642</v>
      </c>
      <c r="K93" s="58">
        <v>65</v>
      </c>
    </row>
    <row r="94" spans="1:11" x14ac:dyDescent="0.2">
      <c r="A94">
        <v>93</v>
      </c>
      <c r="B94" t="s">
        <v>120</v>
      </c>
      <c r="C94" t="s">
        <v>92</v>
      </c>
      <c r="D94">
        <v>5</v>
      </c>
      <c r="E94" t="s">
        <v>1133</v>
      </c>
      <c r="F94" t="s">
        <v>47</v>
      </c>
      <c r="G94" t="s">
        <v>14</v>
      </c>
      <c r="H94" s="30">
        <v>8.4244415052201802</v>
      </c>
      <c r="I94" s="61">
        <v>19.265771951554601</v>
      </c>
      <c r="J94" s="61">
        <v>19.43009888674046</v>
      </c>
      <c r="K94" s="58">
        <v>73.739999999999995</v>
      </c>
    </row>
    <row r="95" spans="1:11" x14ac:dyDescent="0.2">
      <c r="A95">
        <v>94</v>
      </c>
      <c r="B95" t="s">
        <v>121</v>
      </c>
      <c r="C95" t="s">
        <v>92</v>
      </c>
      <c r="D95">
        <v>5</v>
      </c>
      <c r="E95" t="s">
        <v>1134</v>
      </c>
      <c r="F95" t="s">
        <v>47</v>
      </c>
      <c r="G95" t="s">
        <v>23</v>
      </c>
      <c r="H95" s="30">
        <v>8.4244415052201802</v>
      </c>
      <c r="I95" s="61">
        <v>25.117939334152599</v>
      </c>
      <c r="J95" s="61">
        <v>24.918383959534289</v>
      </c>
      <c r="K95" s="58">
        <v>97.23</v>
      </c>
    </row>
    <row r="96" spans="1:11" x14ac:dyDescent="0.2">
      <c r="A96">
        <v>95</v>
      </c>
      <c r="B96" t="s">
        <v>122</v>
      </c>
      <c r="C96" t="s">
        <v>92</v>
      </c>
      <c r="D96">
        <v>5</v>
      </c>
      <c r="E96" t="s">
        <v>25</v>
      </c>
      <c r="F96" t="s">
        <v>47</v>
      </c>
      <c r="G96" t="s">
        <v>23</v>
      </c>
      <c r="H96" s="30">
        <v>8.4244415052201802</v>
      </c>
      <c r="I96" s="61">
        <v>20.5466639376091</v>
      </c>
      <c r="J96" s="61">
        <v>19.460555428809567</v>
      </c>
      <c r="K96" s="58">
        <v>69.510000000000005</v>
      </c>
    </row>
    <row r="97" spans="1:11" x14ac:dyDescent="0.2">
      <c r="A97">
        <v>96</v>
      </c>
      <c r="B97" t="s">
        <v>123</v>
      </c>
      <c r="C97" t="s">
        <v>92</v>
      </c>
      <c r="D97">
        <v>5</v>
      </c>
      <c r="E97" t="s">
        <v>27</v>
      </c>
      <c r="F97" t="s">
        <v>47</v>
      </c>
      <c r="G97" t="s">
        <v>14</v>
      </c>
      <c r="H97" s="30">
        <v>8.4244415052201802</v>
      </c>
      <c r="I97" s="61">
        <v>15.6852202789469</v>
      </c>
      <c r="J97" s="61">
        <v>15.990632492444789</v>
      </c>
      <c r="K97" s="58">
        <v>72.02</v>
      </c>
    </row>
    <row r="98" spans="1:11" x14ac:dyDescent="0.2">
      <c r="A98">
        <v>97</v>
      </c>
      <c r="B98" t="s">
        <v>124</v>
      </c>
      <c r="C98" t="s">
        <v>92</v>
      </c>
      <c r="D98">
        <v>5</v>
      </c>
      <c r="E98" t="s">
        <v>12</v>
      </c>
      <c r="F98" t="s">
        <v>56</v>
      </c>
      <c r="G98" t="s">
        <v>14</v>
      </c>
      <c r="H98" s="30">
        <v>8.4244415052201802</v>
      </c>
      <c r="I98" s="61">
        <v>6.8804297934744696</v>
      </c>
      <c r="J98" s="61">
        <v>6.9044697326630313</v>
      </c>
      <c r="K98" s="58">
        <v>29.98</v>
      </c>
    </row>
    <row r="99" spans="1:11" x14ac:dyDescent="0.2">
      <c r="A99">
        <v>98</v>
      </c>
      <c r="B99" t="s">
        <v>125</v>
      </c>
      <c r="C99" t="s">
        <v>92</v>
      </c>
      <c r="D99">
        <v>5</v>
      </c>
      <c r="E99" t="s">
        <v>16</v>
      </c>
      <c r="F99" t="s">
        <v>56</v>
      </c>
      <c r="G99" t="s">
        <v>14</v>
      </c>
      <c r="H99" s="30">
        <v>8.4244415052201802</v>
      </c>
      <c r="I99" s="61">
        <v>10.1575035653252</v>
      </c>
      <c r="J99" s="61">
        <v>10.496846208277439</v>
      </c>
      <c r="K99" s="58">
        <v>46.63</v>
      </c>
    </row>
    <row r="100" spans="1:11" x14ac:dyDescent="0.2">
      <c r="A100">
        <v>99</v>
      </c>
      <c r="B100" t="s">
        <v>126</v>
      </c>
      <c r="C100" t="s">
        <v>92</v>
      </c>
      <c r="D100">
        <v>5</v>
      </c>
      <c r="E100" t="s">
        <v>18</v>
      </c>
      <c r="F100" t="s">
        <v>56</v>
      </c>
      <c r="G100" t="s">
        <v>14</v>
      </c>
      <c r="H100" s="30">
        <v>8.4244415052201802</v>
      </c>
      <c r="I100" s="61">
        <v>13.336998824757501</v>
      </c>
      <c r="J100" s="61">
        <v>13.802547154828133</v>
      </c>
      <c r="K100" s="58">
        <v>58.69</v>
      </c>
    </row>
    <row r="101" spans="1:11" x14ac:dyDescent="0.2">
      <c r="A101">
        <v>100</v>
      </c>
      <c r="B101" t="s">
        <v>127</v>
      </c>
      <c r="C101" t="s">
        <v>92</v>
      </c>
      <c r="D101">
        <v>5</v>
      </c>
      <c r="E101" t="s">
        <v>20</v>
      </c>
      <c r="F101" t="s">
        <v>56</v>
      </c>
      <c r="G101" t="s">
        <v>14</v>
      </c>
      <c r="H101" s="30">
        <v>8.4244415052201802</v>
      </c>
      <c r="I101" s="61">
        <v>17.0240419802914</v>
      </c>
      <c r="J101" s="61">
        <v>18.301948127492228</v>
      </c>
      <c r="K101" s="58">
        <v>68.25</v>
      </c>
    </row>
    <row r="102" spans="1:11" x14ac:dyDescent="0.2">
      <c r="A102">
        <v>101</v>
      </c>
      <c r="B102" t="s">
        <v>128</v>
      </c>
      <c r="C102" t="s">
        <v>92</v>
      </c>
      <c r="D102">
        <v>5</v>
      </c>
      <c r="E102" t="s">
        <v>1133</v>
      </c>
      <c r="F102" t="s">
        <v>56</v>
      </c>
      <c r="G102" t="s">
        <v>14</v>
      </c>
      <c r="H102" s="30">
        <v>8.4244415052201802</v>
      </c>
      <c r="I102" s="61">
        <v>20.602443371242</v>
      </c>
      <c r="J102" s="61">
        <v>20.965905554844227</v>
      </c>
      <c r="K102" s="58">
        <v>79.33</v>
      </c>
    </row>
    <row r="103" spans="1:11" x14ac:dyDescent="0.2">
      <c r="A103">
        <v>102</v>
      </c>
      <c r="B103" t="s">
        <v>129</v>
      </c>
      <c r="C103" t="s">
        <v>92</v>
      </c>
      <c r="D103">
        <v>5</v>
      </c>
      <c r="E103" t="s">
        <v>1134</v>
      </c>
      <c r="F103" t="s">
        <v>56</v>
      </c>
      <c r="G103" t="s">
        <v>23</v>
      </c>
      <c r="H103" s="30">
        <v>8.4244415052201802</v>
      </c>
      <c r="I103" s="61">
        <v>26.922094651860899</v>
      </c>
      <c r="J103" s="61">
        <v>26.366583309298079</v>
      </c>
      <c r="K103" s="58">
        <v>133.04</v>
      </c>
    </row>
    <row r="104" spans="1:11" x14ac:dyDescent="0.2">
      <c r="A104">
        <v>103</v>
      </c>
      <c r="B104" t="s">
        <v>130</v>
      </c>
      <c r="C104" t="s">
        <v>92</v>
      </c>
      <c r="D104">
        <v>5</v>
      </c>
      <c r="E104" t="s">
        <v>25</v>
      </c>
      <c r="F104" t="s">
        <v>56</v>
      </c>
      <c r="G104" t="s">
        <v>23</v>
      </c>
      <c r="H104" s="30">
        <v>8.4244415052201802</v>
      </c>
      <c r="I104" s="61">
        <v>22.016010002956801</v>
      </c>
      <c r="J104" s="61">
        <v>20.853308440089933</v>
      </c>
      <c r="K104" s="58">
        <v>93.66</v>
      </c>
    </row>
    <row r="105" spans="1:11" x14ac:dyDescent="0.2">
      <c r="A105">
        <v>104</v>
      </c>
      <c r="B105" t="s">
        <v>131</v>
      </c>
      <c r="C105" t="s">
        <v>92</v>
      </c>
      <c r="D105">
        <v>5</v>
      </c>
      <c r="E105" t="s">
        <v>27</v>
      </c>
      <c r="F105" t="s">
        <v>56</v>
      </c>
      <c r="G105" t="s">
        <v>14</v>
      </c>
      <c r="H105" s="30">
        <v>8.4244415052201802</v>
      </c>
      <c r="I105" s="61">
        <v>16.838811239000101</v>
      </c>
      <c r="J105" s="61">
        <v>17.400180020414979</v>
      </c>
      <c r="K105" s="58">
        <v>76.94</v>
      </c>
    </row>
    <row r="106" spans="1:11" x14ac:dyDescent="0.2">
      <c r="A106">
        <v>105</v>
      </c>
      <c r="B106" t="s">
        <v>132</v>
      </c>
      <c r="C106" t="s">
        <v>92</v>
      </c>
      <c r="D106">
        <v>5</v>
      </c>
      <c r="E106" t="s">
        <v>12</v>
      </c>
      <c r="F106" t="s">
        <v>65</v>
      </c>
      <c r="G106" t="s">
        <v>14</v>
      </c>
      <c r="H106" s="30">
        <v>8.4244415052201802</v>
      </c>
      <c r="I106" s="61">
        <v>6.6708664253834096</v>
      </c>
      <c r="J106" s="61">
        <v>6.6935262883970985</v>
      </c>
      <c r="K106" s="58">
        <v>30.9</v>
      </c>
    </row>
    <row r="107" spans="1:11" x14ac:dyDescent="0.2">
      <c r="A107">
        <v>106</v>
      </c>
      <c r="B107" t="s">
        <v>133</v>
      </c>
      <c r="C107" t="s">
        <v>92</v>
      </c>
      <c r="D107">
        <v>5</v>
      </c>
      <c r="E107" t="s">
        <v>16</v>
      </c>
      <c r="F107" t="s">
        <v>65</v>
      </c>
      <c r="G107" t="s">
        <v>14</v>
      </c>
      <c r="H107" s="30">
        <v>8.4244415052201802</v>
      </c>
      <c r="I107" s="61">
        <v>9.4128865659910392</v>
      </c>
      <c r="J107" s="61">
        <v>9.7210049525876769</v>
      </c>
      <c r="K107" s="58">
        <v>46.32</v>
      </c>
    </row>
    <row r="108" spans="1:11" x14ac:dyDescent="0.2">
      <c r="A108">
        <v>107</v>
      </c>
      <c r="B108" t="s">
        <v>134</v>
      </c>
      <c r="C108" t="s">
        <v>92</v>
      </c>
      <c r="D108">
        <v>5</v>
      </c>
      <c r="E108" t="s">
        <v>18</v>
      </c>
      <c r="F108" t="s">
        <v>65</v>
      </c>
      <c r="G108" t="s">
        <v>14</v>
      </c>
      <c r="H108" s="30">
        <v>8.4244415052201802</v>
      </c>
      <c r="I108" s="61">
        <v>11.802815704674501</v>
      </c>
      <c r="J108" s="61">
        <v>11.839942923179876</v>
      </c>
      <c r="K108" s="58">
        <v>53.98</v>
      </c>
    </row>
    <row r="109" spans="1:11" x14ac:dyDescent="0.2">
      <c r="A109">
        <v>108</v>
      </c>
      <c r="B109" t="s">
        <v>135</v>
      </c>
      <c r="C109" t="s">
        <v>92</v>
      </c>
      <c r="D109">
        <v>5</v>
      </c>
      <c r="E109" t="s">
        <v>20</v>
      </c>
      <c r="F109" t="s">
        <v>65</v>
      </c>
      <c r="G109" t="s">
        <v>14</v>
      </c>
      <c r="H109" s="30">
        <v>8.4244415052201802</v>
      </c>
      <c r="I109" s="61">
        <v>14.6056219108671</v>
      </c>
      <c r="J109" s="61">
        <v>15.574346084989401</v>
      </c>
      <c r="K109" s="58">
        <v>64.349999999999994</v>
      </c>
    </row>
    <row r="110" spans="1:11" x14ac:dyDescent="0.2">
      <c r="A110">
        <v>109</v>
      </c>
      <c r="B110" t="s">
        <v>136</v>
      </c>
      <c r="C110" t="s">
        <v>92</v>
      </c>
      <c r="D110">
        <v>5</v>
      </c>
      <c r="E110" t="s">
        <v>1133</v>
      </c>
      <c r="F110" t="s">
        <v>65</v>
      </c>
      <c r="G110" t="s">
        <v>14</v>
      </c>
      <c r="H110" s="30">
        <v>8.4244415052201802</v>
      </c>
      <c r="I110" s="61">
        <v>17.040499746021201</v>
      </c>
      <c r="J110" s="61">
        <v>15.621025301667302</v>
      </c>
      <c r="K110" s="58">
        <v>66.83</v>
      </c>
    </row>
    <row r="111" spans="1:11" x14ac:dyDescent="0.2">
      <c r="A111">
        <v>110</v>
      </c>
      <c r="B111" t="s">
        <v>137</v>
      </c>
      <c r="C111" t="s">
        <v>92</v>
      </c>
      <c r="D111">
        <v>5</v>
      </c>
      <c r="E111" t="s">
        <v>1134</v>
      </c>
      <c r="F111" t="s">
        <v>65</v>
      </c>
      <c r="G111" t="s">
        <v>23</v>
      </c>
      <c r="H111" s="30">
        <v>8.4244415052201802</v>
      </c>
      <c r="I111" s="61">
        <v>24.963938360889198</v>
      </c>
      <c r="J111" s="61">
        <v>24.324920553116478</v>
      </c>
      <c r="K111" s="58">
        <v>112.79</v>
      </c>
    </row>
    <row r="112" spans="1:11" x14ac:dyDescent="0.2">
      <c r="A112">
        <v>111</v>
      </c>
      <c r="B112" t="s">
        <v>138</v>
      </c>
      <c r="C112" t="s">
        <v>92</v>
      </c>
      <c r="D112">
        <v>5</v>
      </c>
      <c r="E112" t="s">
        <v>25</v>
      </c>
      <c r="F112" t="s">
        <v>65</v>
      </c>
      <c r="G112" t="s">
        <v>23</v>
      </c>
      <c r="H112" s="30">
        <v>8.4244415052201802</v>
      </c>
      <c r="I112" s="61">
        <v>20.101589535419599</v>
      </c>
      <c r="J112" s="61">
        <v>18.291764810434962</v>
      </c>
      <c r="K112" s="58">
        <v>72.599999999999994</v>
      </c>
    </row>
    <row r="113" spans="1:11" x14ac:dyDescent="0.2">
      <c r="A113">
        <v>112</v>
      </c>
      <c r="B113" t="s">
        <v>139</v>
      </c>
      <c r="C113" t="s">
        <v>92</v>
      </c>
      <c r="D113">
        <v>5</v>
      </c>
      <c r="E113" t="s">
        <v>27</v>
      </c>
      <c r="F113" t="s">
        <v>65</v>
      </c>
      <c r="G113" t="s">
        <v>14</v>
      </c>
      <c r="H113" s="30">
        <v>8.4244415052201802</v>
      </c>
      <c r="I113" s="61">
        <v>17.065934886967</v>
      </c>
      <c r="J113" s="61">
        <v>15.304218173926174</v>
      </c>
      <c r="K113" s="58">
        <v>71.760000000000005</v>
      </c>
    </row>
    <row r="114" spans="1:11" x14ac:dyDescent="0.2">
      <c r="A114">
        <v>113</v>
      </c>
      <c r="B114" t="s">
        <v>140</v>
      </c>
      <c r="C114" t="s">
        <v>92</v>
      </c>
      <c r="D114">
        <v>5</v>
      </c>
      <c r="E114" t="s">
        <v>12</v>
      </c>
      <c r="F114" t="s">
        <v>74</v>
      </c>
      <c r="G114" t="s">
        <v>14</v>
      </c>
      <c r="H114" s="30">
        <v>8.4244415052201802</v>
      </c>
      <c r="I114" s="61">
        <v>5.68159452505461</v>
      </c>
      <c r="J114" s="61">
        <v>5.6922457517774117</v>
      </c>
      <c r="K114" s="58">
        <v>33.72</v>
      </c>
    </row>
    <row r="115" spans="1:11" x14ac:dyDescent="0.2">
      <c r="A115">
        <v>114</v>
      </c>
      <c r="B115" t="s">
        <v>141</v>
      </c>
      <c r="C115" t="s">
        <v>92</v>
      </c>
      <c r="D115">
        <v>5</v>
      </c>
      <c r="E115" t="s">
        <v>16</v>
      </c>
      <c r="F115" t="s">
        <v>74</v>
      </c>
      <c r="G115" t="s">
        <v>14</v>
      </c>
      <c r="H115" s="30">
        <v>8.4244415052201802</v>
      </c>
      <c r="I115" s="61">
        <v>7.5706843480616497</v>
      </c>
      <c r="J115" s="61">
        <v>7.7814878032930892</v>
      </c>
      <c r="K115" s="58">
        <v>48.04</v>
      </c>
    </row>
    <row r="116" spans="1:11" x14ac:dyDescent="0.2">
      <c r="A116">
        <v>115</v>
      </c>
      <c r="B116" t="s">
        <v>142</v>
      </c>
      <c r="C116" t="s">
        <v>92</v>
      </c>
      <c r="D116">
        <v>5</v>
      </c>
      <c r="E116" t="s">
        <v>18</v>
      </c>
      <c r="F116" t="s">
        <v>74</v>
      </c>
      <c r="G116" t="s">
        <v>14</v>
      </c>
      <c r="H116" s="30">
        <v>8.4244415052201802</v>
      </c>
      <c r="I116" s="61">
        <v>9.0047466080617298</v>
      </c>
      <c r="J116" s="61">
        <v>8.7947106515704583</v>
      </c>
      <c r="K116" s="58">
        <v>51.59</v>
      </c>
    </row>
    <row r="117" spans="1:11" x14ac:dyDescent="0.2">
      <c r="A117">
        <v>116</v>
      </c>
      <c r="B117" t="s">
        <v>143</v>
      </c>
      <c r="C117" t="s">
        <v>92</v>
      </c>
      <c r="D117">
        <v>5</v>
      </c>
      <c r="E117" t="s">
        <v>20</v>
      </c>
      <c r="F117" t="s">
        <v>74</v>
      </c>
      <c r="G117" t="s">
        <v>14</v>
      </c>
      <c r="H117" s="30">
        <v>8.4244415052201802</v>
      </c>
      <c r="I117" s="61">
        <v>10.7839132911026</v>
      </c>
      <c r="J117" s="61">
        <v>11.593351809659069</v>
      </c>
      <c r="K117" s="58">
        <v>59.13</v>
      </c>
    </row>
    <row r="118" spans="1:11" x14ac:dyDescent="0.2">
      <c r="A118">
        <v>117</v>
      </c>
      <c r="B118" t="s">
        <v>144</v>
      </c>
      <c r="C118" t="s">
        <v>92</v>
      </c>
      <c r="D118">
        <v>5</v>
      </c>
      <c r="E118" t="s">
        <v>1133</v>
      </c>
      <c r="F118" t="s">
        <v>74</v>
      </c>
      <c r="G118" t="s">
        <v>14</v>
      </c>
      <c r="H118" s="30">
        <v>8.4244415052201802</v>
      </c>
      <c r="I118" s="61">
        <v>12.135462556721899</v>
      </c>
      <c r="J118" s="61">
        <v>10.953211672102498</v>
      </c>
      <c r="K118" s="58">
        <v>58.6</v>
      </c>
    </row>
    <row r="119" spans="1:11" x14ac:dyDescent="0.2">
      <c r="A119">
        <v>118</v>
      </c>
      <c r="B119" t="s">
        <v>145</v>
      </c>
      <c r="C119" t="s">
        <v>92</v>
      </c>
      <c r="D119">
        <v>5</v>
      </c>
      <c r="E119" t="s">
        <v>1134</v>
      </c>
      <c r="F119" t="s">
        <v>74</v>
      </c>
      <c r="G119" t="s">
        <v>23</v>
      </c>
      <c r="H119" s="30">
        <v>8.4244415052201802</v>
      </c>
      <c r="I119" s="61">
        <v>20.093185308078102</v>
      </c>
      <c r="J119" s="61">
        <v>19.057695900683257</v>
      </c>
      <c r="K119" s="58">
        <v>107.34</v>
      </c>
    </row>
    <row r="120" spans="1:11" x14ac:dyDescent="0.2">
      <c r="A120">
        <v>119</v>
      </c>
      <c r="B120" t="s">
        <v>146</v>
      </c>
      <c r="C120" t="s">
        <v>92</v>
      </c>
      <c r="D120">
        <v>5</v>
      </c>
      <c r="E120" t="s">
        <v>25</v>
      </c>
      <c r="F120" t="s">
        <v>74</v>
      </c>
      <c r="G120" t="s">
        <v>23</v>
      </c>
      <c r="H120" s="30">
        <v>8.4244415052201802</v>
      </c>
      <c r="I120" s="61">
        <v>15.8858042749413</v>
      </c>
      <c r="J120" s="61">
        <v>13.883650922868174</v>
      </c>
      <c r="K120" s="58">
        <v>79.83</v>
      </c>
    </row>
    <row r="121" spans="1:11" x14ac:dyDescent="0.2">
      <c r="A121">
        <v>120</v>
      </c>
      <c r="B121" t="s">
        <v>147</v>
      </c>
      <c r="C121" t="s">
        <v>92</v>
      </c>
      <c r="D121">
        <v>5</v>
      </c>
      <c r="E121" t="s">
        <v>27</v>
      </c>
      <c r="F121" t="s">
        <v>74</v>
      </c>
      <c r="G121" t="s">
        <v>14</v>
      </c>
      <c r="H121" s="30">
        <v>8.4244415052201802</v>
      </c>
      <c r="I121" s="61">
        <v>15.4704362830816</v>
      </c>
      <c r="J121" s="61">
        <v>14.146865061776857</v>
      </c>
      <c r="K121" s="58">
        <v>75.41</v>
      </c>
    </row>
    <row r="122" spans="1:11" x14ac:dyDescent="0.2">
      <c r="A122">
        <v>121</v>
      </c>
      <c r="B122" t="s">
        <v>148</v>
      </c>
      <c r="C122" t="s">
        <v>92</v>
      </c>
      <c r="D122">
        <v>5</v>
      </c>
      <c r="E122" t="s">
        <v>12</v>
      </c>
      <c r="F122" t="s">
        <v>83</v>
      </c>
      <c r="G122" t="s">
        <v>14</v>
      </c>
      <c r="H122" s="30">
        <v>8.4244415052201802</v>
      </c>
      <c r="I122" s="61">
        <v>5.7261176107049696</v>
      </c>
      <c r="J122" s="61">
        <v>5.7075549008583355</v>
      </c>
      <c r="K122" s="58">
        <v>25.12</v>
      </c>
    </row>
    <row r="123" spans="1:11" x14ac:dyDescent="0.2">
      <c r="A123">
        <v>122</v>
      </c>
      <c r="B123" t="s">
        <v>149</v>
      </c>
      <c r="C123" t="s">
        <v>92</v>
      </c>
      <c r="D123">
        <v>5</v>
      </c>
      <c r="E123" t="s">
        <v>16</v>
      </c>
      <c r="F123" t="s">
        <v>83</v>
      </c>
      <c r="G123" t="s">
        <v>14</v>
      </c>
      <c r="H123" s="30">
        <v>8.4244415052201802</v>
      </c>
      <c r="I123" s="61">
        <v>8.0095519013979697</v>
      </c>
      <c r="J123" s="61">
        <v>8.0844886281952562</v>
      </c>
      <c r="K123" s="58">
        <v>36.82</v>
      </c>
    </row>
    <row r="124" spans="1:11" x14ac:dyDescent="0.2">
      <c r="A124">
        <v>123</v>
      </c>
      <c r="B124" t="s">
        <v>150</v>
      </c>
      <c r="C124" t="s">
        <v>92</v>
      </c>
      <c r="D124">
        <v>5</v>
      </c>
      <c r="E124" t="s">
        <v>18</v>
      </c>
      <c r="F124" t="s">
        <v>83</v>
      </c>
      <c r="G124" t="s">
        <v>14</v>
      </c>
      <c r="H124" s="30">
        <v>8.4244415052201802</v>
      </c>
      <c r="I124" s="61">
        <v>9.9588560731136599</v>
      </c>
      <c r="J124" s="61">
        <v>9.7641477454042338</v>
      </c>
      <c r="K124" s="58">
        <v>42.81</v>
      </c>
    </row>
    <row r="125" spans="1:11" x14ac:dyDescent="0.2">
      <c r="A125">
        <v>124</v>
      </c>
      <c r="B125" t="s">
        <v>151</v>
      </c>
      <c r="C125" t="s">
        <v>92</v>
      </c>
      <c r="D125">
        <v>5</v>
      </c>
      <c r="E125" t="s">
        <v>20</v>
      </c>
      <c r="F125" t="s">
        <v>83</v>
      </c>
      <c r="G125" t="s">
        <v>14</v>
      </c>
      <c r="H125" s="30">
        <v>8.4244415052201802</v>
      </c>
      <c r="I125" s="61">
        <v>12.257122004213</v>
      </c>
      <c r="J125" s="61">
        <v>13.242983073599749</v>
      </c>
      <c r="K125" s="58">
        <v>51.99</v>
      </c>
    </row>
    <row r="126" spans="1:11" x14ac:dyDescent="0.2">
      <c r="A126">
        <v>125</v>
      </c>
      <c r="B126" t="s">
        <v>152</v>
      </c>
      <c r="C126" t="s">
        <v>92</v>
      </c>
      <c r="D126">
        <v>5</v>
      </c>
      <c r="E126" t="s">
        <v>1133</v>
      </c>
      <c r="F126" t="s">
        <v>83</v>
      </c>
      <c r="G126" t="s">
        <v>14</v>
      </c>
      <c r="H126" s="30">
        <v>8.4244415052201802</v>
      </c>
      <c r="I126" s="61">
        <v>14.212793927906199</v>
      </c>
      <c r="J126" s="61">
        <v>12.598629306452988</v>
      </c>
      <c r="K126" s="58">
        <v>51.65</v>
      </c>
    </row>
    <row r="127" spans="1:11" x14ac:dyDescent="0.2">
      <c r="A127">
        <v>126</v>
      </c>
      <c r="B127" t="s">
        <v>153</v>
      </c>
      <c r="C127" t="s">
        <v>92</v>
      </c>
      <c r="D127">
        <v>5</v>
      </c>
      <c r="E127" t="s">
        <v>1134</v>
      </c>
      <c r="F127" t="s">
        <v>83</v>
      </c>
      <c r="G127" t="s">
        <v>23</v>
      </c>
      <c r="H127" s="30">
        <v>8.4244415052201802</v>
      </c>
      <c r="I127" s="61">
        <v>21.244621001538</v>
      </c>
      <c r="J127" s="61">
        <v>20.925315851807138</v>
      </c>
      <c r="K127" s="58">
        <v>84.56</v>
      </c>
    </row>
    <row r="128" spans="1:11" x14ac:dyDescent="0.2">
      <c r="A128">
        <v>127</v>
      </c>
      <c r="B128" t="s">
        <v>154</v>
      </c>
      <c r="C128" t="s">
        <v>92</v>
      </c>
      <c r="D128">
        <v>5</v>
      </c>
      <c r="E128" t="s">
        <v>25</v>
      </c>
      <c r="F128" t="s">
        <v>83</v>
      </c>
      <c r="G128" t="s">
        <v>23</v>
      </c>
      <c r="H128" s="30">
        <v>8.4244415052201802</v>
      </c>
      <c r="I128" s="61">
        <v>17.0574714837222</v>
      </c>
      <c r="J128" s="61">
        <v>13.645635745387985</v>
      </c>
      <c r="K128" s="58">
        <v>56.74</v>
      </c>
    </row>
    <row r="129" spans="1:11" x14ac:dyDescent="0.2">
      <c r="A129">
        <v>128</v>
      </c>
      <c r="B129" t="s">
        <v>155</v>
      </c>
      <c r="C129" t="s">
        <v>92</v>
      </c>
      <c r="D129">
        <v>5</v>
      </c>
      <c r="E129" t="s">
        <v>27</v>
      </c>
      <c r="F129" t="s">
        <v>83</v>
      </c>
      <c r="G129" t="s">
        <v>14</v>
      </c>
      <c r="H129" s="30">
        <v>8.4244415052201802</v>
      </c>
      <c r="I129" s="61">
        <v>14.781976854148599</v>
      </c>
      <c r="J129" s="61">
        <v>13.041903838675982</v>
      </c>
      <c r="K129" s="58">
        <v>59.77</v>
      </c>
    </row>
    <row r="130" spans="1:11" x14ac:dyDescent="0.2">
      <c r="A130">
        <v>129</v>
      </c>
      <c r="B130" t="s">
        <v>156</v>
      </c>
      <c r="C130" t="s">
        <v>11</v>
      </c>
      <c r="D130">
        <v>15</v>
      </c>
      <c r="E130" t="s">
        <v>12</v>
      </c>
      <c r="F130" t="s">
        <v>13</v>
      </c>
      <c r="G130" t="s">
        <v>14</v>
      </c>
      <c r="H130" s="30">
        <v>17.001704804175802</v>
      </c>
      <c r="I130" s="61">
        <v>16.612497265949798</v>
      </c>
      <c r="J130" s="61">
        <v>16.665296362254956</v>
      </c>
      <c r="K130" s="58">
        <v>59.91</v>
      </c>
    </row>
    <row r="131" spans="1:11" x14ac:dyDescent="0.2">
      <c r="A131">
        <v>130</v>
      </c>
      <c r="B131" t="s">
        <v>157</v>
      </c>
      <c r="C131" t="s">
        <v>11</v>
      </c>
      <c r="D131">
        <v>15</v>
      </c>
      <c r="E131" t="s">
        <v>16</v>
      </c>
      <c r="F131" t="s">
        <v>13</v>
      </c>
      <c r="G131" t="s">
        <v>14</v>
      </c>
      <c r="H131" s="30">
        <v>17.001704804175802</v>
      </c>
      <c r="I131" s="61">
        <v>23.7317275377562</v>
      </c>
      <c r="J131" s="61">
        <v>24.499882169859724</v>
      </c>
      <c r="K131" s="58">
        <v>93.92</v>
      </c>
    </row>
    <row r="132" spans="1:11" x14ac:dyDescent="0.2">
      <c r="A132">
        <v>131</v>
      </c>
      <c r="B132" t="s">
        <v>158</v>
      </c>
      <c r="C132" t="s">
        <v>11</v>
      </c>
      <c r="D132">
        <v>15</v>
      </c>
      <c r="E132" t="s">
        <v>18</v>
      </c>
      <c r="F132" t="s">
        <v>13</v>
      </c>
      <c r="G132" t="s">
        <v>14</v>
      </c>
      <c r="H132" s="30">
        <v>17.001704804175802</v>
      </c>
      <c r="I132" s="61">
        <v>30.121025097155101</v>
      </c>
      <c r="J132" s="61">
        <v>31.533804762102207</v>
      </c>
      <c r="K132" s="58">
        <v>118.5</v>
      </c>
    </row>
    <row r="133" spans="1:11" x14ac:dyDescent="0.2">
      <c r="A133">
        <v>132</v>
      </c>
      <c r="B133" t="s">
        <v>159</v>
      </c>
      <c r="C133" t="s">
        <v>11</v>
      </c>
      <c r="D133">
        <v>15</v>
      </c>
      <c r="E133" t="s">
        <v>20</v>
      </c>
      <c r="F133" t="s">
        <v>13</v>
      </c>
      <c r="G133" t="s">
        <v>14</v>
      </c>
      <c r="H133" s="30">
        <v>17.001704804175802</v>
      </c>
      <c r="I133" s="61">
        <v>37.571387536162</v>
      </c>
      <c r="J133" s="61">
        <v>40.356630391627455</v>
      </c>
      <c r="K133" s="58">
        <v>148.75</v>
      </c>
    </row>
    <row r="134" spans="1:11" x14ac:dyDescent="0.2">
      <c r="A134">
        <v>133</v>
      </c>
      <c r="B134" t="s">
        <v>160</v>
      </c>
      <c r="C134" t="s">
        <v>11</v>
      </c>
      <c r="D134">
        <v>15</v>
      </c>
      <c r="E134" t="s">
        <v>1133</v>
      </c>
      <c r="F134" t="s">
        <v>13</v>
      </c>
      <c r="G134" t="s">
        <v>14</v>
      </c>
      <c r="H134" s="30">
        <v>17.001704804175802</v>
      </c>
      <c r="I134" s="61">
        <v>44.237675931465901</v>
      </c>
      <c r="J134" s="61">
        <v>45.510649076154181</v>
      </c>
      <c r="K134" s="58">
        <v>168.97</v>
      </c>
    </row>
    <row r="135" spans="1:11" x14ac:dyDescent="0.2">
      <c r="A135">
        <v>134</v>
      </c>
      <c r="B135" t="s">
        <v>161</v>
      </c>
      <c r="C135" t="s">
        <v>11</v>
      </c>
      <c r="D135">
        <v>15</v>
      </c>
      <c r="E135" t="s">
        <v>1134</v>
      </c>
      <c r="F135" t="s">
        <v>13</v>
      </c>
      <c r="G135" t="s">
        <v>23</v>
      </c>
      <c r="H135" s="30">
        <v>17.001704804175802</v>
      </c>
      <c r="I135" s="61">
        <v>62.928533286547797</v>
      </c>
      <c r="J135" s="61">
        <v>63.290989452772578</v>
      </c>
      <c r="K135" s="58">
        <v>257.18</v>
      </c>
    </row>
    <row r="136" spans="1:11" x14ac:dyDescent="0.2">
      <c r="A136">
        <v>135</v>
      </c>
      <c r="B136" t="s">
        <v>162</v>
      </c>
      <c r="C136" t="s">
        <v>11</v>
      </c>
      <c r="D136">
        <v>15</v>
      </c>
      <c r="E136" t="s">
        <v>25</v>
      </c>
      <c r="F136" t="s">
        <v>13</v>
      </c>
      <c r="G136" t="s">
        <v>23</v>
      </c>
      <c r="H136" s="30">
        <v>17.001704804175802</v>
      </c>
      <c r="I136" s="61">
        <v>50.881070931858801</v>
      </c>
      <c r="J136" s="61">
        <v>48.77113998084053</v>
      </c>
      <c r="K136" s="58">
        <v>181.42</v>
      </c>
    </row>
    <row r="137" spans="1:11" x14ac:dyDescent="0.2">
      <c r="A137">
        <v>136</v>
      </c>
      <c r="B137" t="s">
        <v>163</v>
      </c>
      <c r="C137" t="s">
        <v>11</v>
      </c>
      <c r="D137">
        <v>15</v>
      </c>
      <c r="E137" t="s">
        <v>27</v>
      </c>
      <c r="F137" t="s">
        <v>13</v>
      </c>
      <c r="G137" t="s">
        <v>14</v>
      </c>
      <c r="H137" s="30">
        <v>17.001704804175802</v>
      </c>
      <c r="I137" s="61">
        <v>41.971991786620201</v>
      </c>
      <c r="J137" s="61">
        <v>43.647293621926138</v>
      </c>
      <c r="K137" s="58">
        <v>169.62</v>
      </c>
    </row>
    <row r="138" spans="1:11" x14ac:dyDescent="0.2">
      <c r="A138">
        <v>137</v>
      </c>
      <c r="B138" t="s">
        <v>164</v>
      </c>
      <c r="C138" t="s">
        <v>11</v>
      </c>
      <c r="D138">
        <v>15</v>
      </c>
      <c r="E138" t="s">
        <v>12</v>
      </c>
      <c r="F138" t="s">
        <v>29</v>
      </c>
      <c r="G138" t="s">
        <v>14</v>
      </c>
      <c r="H138" s="30">
        <v>17.001704804175802</v>
      </c>
      <c r="I138" s="61">
        <v>16.633861699213501</v>
      </c>
      <c r="J138" s="61">
        <v>16.6866943534406</v>
      </c>
      <c r="K138" s="58">
        <v>115.86</v>
      </c>
    </row>
    <row r="139" spans="1:11" x14ac:dyDescent="0.2">
      <c r="A139">
        <v>138</v>
      </c>
      <c r="B139" t="s">
        <v>165</v>
      </c>
      <c r="C139" t="s">
        <v>11</v>
      </c>
      <c r="D139">
        <v>15</v>
      </c>
      <c r="E139" t="s">
        <v>16</v>
      </c>
      <c r="F139" t="s">
        <v>29</v>
      </c>
      <c r="G139" t="s">
        <v>14</v>
      </c>
      <c r="H139" s="30">
        <v>17.001704804175802</v>
      </c>
      <c r="I139" s="61">
        <v>24.654665586743601</v>
      </c>
      <c r="J139" s="61">
        <v>25.440225065350681</v>
      </c>
      <c r="K139" s="58">
        <v>173.37</v>
      </c>
    </row>
    <row r="140" spans="1:11" x14ac:dyDescent="0.2">
      <c r="A140">
        <v>139</v>
      </c>
      <c r="B140" t="s">
        <v>166</v>
      </c>
      <c r="C140" t="s">
        <v>11</v>
      </c>
      <c r="D140">
        <v>15</v>
      </c>
      <c r="E140" t="s">
        <v>18</v>
      </c>
      <c r="F140" t="s">
        <v>29</v>
      </c>
      <c r="G140" t="s">
        <v>14</v>
      </c>
      <c r="H140" s="30">
        <v>17.001704804175802</v>
      </c>
      <c r="I140" s="61">
        <v>32.510859040129198</v>
      </c>
      <c r="J140" s="61">
        <v>33.995287966575027</v>
      </c>
      <c r="K140" s="58">
        <v>216.16</v>
      </c>
    </row>
    <row r="141" spans="1:11" x14ac:dyDescent="0.2">
      <c r="A141">
        <v>140</v>
      </c>
      <c r="B141" t="s">
        <v>167</v>
      </c>
      <c r="C141" t="s">
        <v>11</v>
      </c>
      <c r="D141">
        <v>15</v>
      </c>
      <c r="E141" t="s">
        <v>20</v>
      </c>
      <c r="F141" t="s">
        <v>29</v>
      </c>
      <c r="G141" t="s">
        <v>14</v>
      </c>
      <c r="H141" s="30">
        <v>17.001704804175802</v>
      </c>
      <c r="I141" s="61">
        <v>41.623427795269599</v>
      </c>
      <c r="J141" s="61">
        <v>44.615474328110615</v>
      </c>
      <c r="K141" s="58">
        <v>257.61</v>
      </c>
    </row>
    <row r="142" spans="1:11" x14ac:dyDescent="0.2">
      <c r="A142">
        <v>141</v>
      </c>
      <c r="B142" t="s">
        <v>168</v>
      </c>
      <c r="C142" t="s">
        <v>11</v>
      </c>
      <c r="D142">
        <v>15</v>
      </c>
      <c r="E142" t="s">
        <v>1133</v>
      </c>
      <c r="F142" t="s">
        <v>29</v>
      </c>
      <c r="G142" t="s">
        <v>14</v>
      </c>
      <c r="H142" s="30">
        <v>17.001704804175802</v>
      </c>
      <c r="I142" s="61">
        <v>50.558221267208097</v>
      </c>
      <c r="J142" s="61">
        <v>51.962578569860298</v>
      </c>
      <c r="K142" s="58">
        <v>305.49</v>
      </c>
    </row>
    <row r="143" spans="1:11" x14ac:dyDescent="0.2">
      <c r="A143">
        <v>142</v>
      </c>
      <c r="B143" t="s">
        <v>169</v>
      </c>
      <c r="C143" t="s">
        <v>11</v>
      </c>
      <c r="D143">
        <v>15</v>
      </c>
      <c r="E143" t="s">
        <v>1134</v>
      </c>
      <c r="F143" t="s">
        <v>29</v>
      </c>
      <c r="G143" t="s">
        <v>23</v>
      </c>
      <c r="H143" s="30">
        <v>17.001704804175802</v>
      </c>
      <c r="I143" s="61">
        <v>65.342640702627094</v>
      </c>
      <c r="J143" s="61">
        <v>65.716044016511972</v>
      </c>
      <c r="K143" s="58">
        <v>483.19</v>
      </c>
    </row>
    <row r="144" spans="1:11" x14ac:dyDescent="0.2">
      <c r="A144">
        <v>143</v>
      </c>
      <c r="B144" t="s">
        <v>170</v>
      </c>
      <c r="C144" t="s">
        <v>11</v>
      </c>
      <c r="D144">
        <v>15</v>
      </c>
      <c r="E144" t="s">
        <v>25</v>
      </c>
      <c r="F144" t="s">
        <v>29</v>
      </c>
      <c r="G144" t="s">
        <v>23</v>
      </c>
      <c r="H144" s="30">
        <v>17.001704804175802</v>
      </c>
      <c r="I144" s="61">
        <v>53.510503075938701</v>
      </c>
      <c r="J144" s="61">
        <v>51.318844172516563</v>
      </c>
      <c r="K144" s="58">
        <v>348.73</v>
      </c>
    </row>
    <row r="145" spans="1:11" x14ac:dyDescent="0.2">
      <c r="A145">
        <v>144</v>
      </c>
      <c r="B145" t="s">
        <v>171</v>
      </c>
      <c r="C145" t="s">
        <v>11</v>
      </c>
      <c r="D145">
        <v>15</v>
      </c>
      <c r="E145" t="s">
        <v>27</v>
      </c>
      <c r="F145" t="s">
        <v>29</v>
      </c>
      <c r="G145" t="s">
        <v>14</v>
      </c>
      <c r="H145" s="30">
        <v>17.001704804175802</v>
      </c>
      <c r="I145" s="61">
        <v>40.557255463498997</v>
      </c>
      <c r="J145" s="61">
        <v>42.192368019590432</v>
      </c>
      <c r="K145" s="58">
        <v>273.91000000000003</v>
      </c>
    </row>
    <row r="146" spans="1:11" x14ac:dyDescent="0.2">
      <c r="A146">
        <v>145</v>
      </c>
      <c r="B146" t="s">
        <v>172</v>
      </c>
      <c r="C146" t="s">
        <v>11</v>
      </c>
      <c r="D146">
        <v>15</v>
      </c>
      <c r="E146" t="s">
        <v>12</v>
      </c>
      <c r="F146" t="s">
        <v>38</v>
      </c>
      <c r="G146" t="s">
        <v>14</v>
      </c>
      <c r="H146" s="30">
        <v>17.001704804175802</v>
      </c>
      <c r="I146" s="61">
        <v>16.677636213770501</v>
      </c>
      <c r="J146" s="61">
        <v>16.730537626280338</v>
      </c>
      <c r="K146" s="58">
        <v>88.92</v>
      </c>
    </row>
    <row r="147" spans="1:11" x14ac:dyDescent="0.2">
      <c r="A147">
        <v>146</v>
      </c>
      <c r="B147" t="s">
        <v>173</v>
      </c>
      <c r="C147" t="s">
        <v>11</v>
      </c>
      <c r="D147">
        <v>15</v>
      </c>
      <c r="E147" t="s">
        <v>16</v>
      </c>
      <c r="F147" t="s">
        <v>38</v>
      </c>
      <c r="G147" t="s">
        <v>14</v>
      </c>
      <c r="H147" s="30">
        <v>17.001704804175802</v>
      </c>
      <c r="I147" s="61">
        <v>23.290712784794799</v>
      </c>
      <c r="J147" s="61">
        <v>24.050550722089262</v>
      </c>
      <c r="K147" s="58">
        <v>130.36000000000001</v>
      </c>
    </row>
    <row r="148" spans="1:11" x14ac:dyDescent="0.2">
      <c r="A148">
        <v>147</v>
      </c>
      <c r="B148" t="s">
        <v>174</v>
      </c>
      <c r="C148" t="s">
        <v>11</v>
      </c>
      <c r="D148">
        <v>15</v>
      </c>
      <c r="E148" t="s">
        <v>18</v>
      </c>
      <c r="F148" t="s">
        <v>38</v>
      </c>
      <c r="G148" t="s">
        <v>14</v>
      </c>
      <c r="H148" s="30">
        <v>17.001704804175802</v>
      </c>
      <c r="I148" s="61">
        <v>28.914477447175098</v>
      </c>
      <c r="J148" s="61">
        <v>30.291083783704046</v>
      </c>
      <c r="K148" s="58">
        <v>154.58000000000001</v>
      </c>
    </row>
    <row r="149" spans="1:11" x14ac:dyDescent="0.2">
      <c r="A149">
        <v>148</v>
      </c>
      <c r="B149" t="s">
        <v>175</v>
      </c>
      <c r="C149" t="s">
        <v>11</v>
      </c>
      <c r="D149">
        <v>15</v>
      </c>
      <c r="E149" t="s">
        <v>20</v>
      </c>
      <c r="F149" t="s">
        <v>38</v>
      </c>
      <c r="G149" t="s">
        <v>14</v>
      </c>
      <c r="H149" s="30">
        <v>17.001704804175802</v>
      </c>
      <c r="I149" s="61">
        <v>35.5523060113401</v>
      </c>
      <c r="J149" s="61">
        <v>38.234501153171493</v>
      </c>
      <c r="K149" s="58">
        <v>184.6</v>
      </c>
    </row>
    <row r="150" spans="1:11" x14ac:dyDescent="0.2">
      <c r="A150">
        <v>149</v>
      </c>
      <c r="B150" t="s">
        <v>176</v>
      </c>
      <c r="C150" t="s">
        <v>11</v>
      </c>
      <c r="D150">
        <v>15</v>
      </c>
      <c r="E150" t="s">
        <v>1133</v>
      </c>
      <c r="F150" t="s">
        <v>38</v>
      </c>
      <c r="G150" t="s">
        <v>14</v>
      </c>
      <c r="H150" s="30">
        <v>17.001704804175802</v>
      </c>
      <c r="I150" s="61">
        <v>41.179224819660398</v>
      </c>
      <c r="J150" s="61">
        <v>42.388622433654184</v>
      </c>
      <c r="K150" s="58">
        <v>215.4</v>
      </c>
    </row>
    <row r="151" spans="1:11" x14ac:dyDescent="0.2">
      <c r="A151">
        <v>150</v>
      </c>
      <c r="B151" t="s">
        <v>177</v>
      </c>
      <c r="C151" t="s">
        <v>11</v>
      </c>
      <c r="D151">
        <v>15</v>
      </c>
      <c r="E151" t="s">
        <v>1134</v>
      </c>
      <c r="F151" t="s">
        <v>38</v>
      </c>
      <c r="G151" t="s">
        <v>23</v>
      </c>
      <c r="H151" s="30">
        <v>17.001704804175802</v>
      </c>
      <c r="I151" s="61">
        <v>61.777853575928297</v>
      </c>
      <c r="J151" s="61">
        <v>62.135091805031578</v>
      </c>
      <c r="K151" s="58">
        <v>327.33</v>
      </c>
    </row>
    <row r="152" spans="1:11" x14ac:dyDescent="0.2">
      <c r="A152">
        <v>151</v>
      </c>
      <c r="B152" t="s">
        <v>178</v>
      </c>
      <c r="C152" t="s">
        <v>11</v>
      </c>
      <c r="D152">
        <v>15</v>
      </c>
      <c r="E152" t="s">
        <v>25</v>
      </c>
      <c r="F152" t="s">
        <v>38</v>
      </c>
      <c r="G152" t="s">
        <v>23</v>
      </c>
      <c r="H152" s="30">
        <v>17.001704804175802</v>
      </c>
      <c r="I152" s="61">
        <v>49.575731194443897</v>
      </c>
      <c r="J152" s="61">
        <v>47.506372784599776</v>
      </c>
      <c r="K152" s="58">
        <v>247.42</v>
      </c>
    </row>
    <row r="153" spans="1:11" x14ac:dyDescent="0.2">
      <c r="A153">
        <v>152</v>
      </c>
      <c r="B153" t="s">
        <v>179</v>
      </c>
      <c r="C153" t="s">
        <v>11</v>
      </c>
      <c r="D153">
        <v>15</v>
      </c>
      <c r="E153" t="s">
        <v>27</v>
      </c>
      <c r="F153" t="s">
        <v>38</v>
      </c>
      <c r="G153" t="s">
        <v>14</v>
      </c>
      <c r="H153" s="30">
        <v>17.001704804175802</v>
      </c>
      <c r="I153" s="61">
        <v>43.125922865295898</v>
      </c>
      <c r="J153" s="61">
        <v>44.834005125870682</v>
      </c>
      <c r="K153" s="58">
        <v>230.8</v>
      </c>
    </row>
    <row r="154" spans="1:11" x14ac:dyDescent="0.2">
      <c r="A154">
        <v>153</v>
      </c>
      <c r="B154" t="s">
        <v>180</v>
      </c>
      <c r="C154" t="s">
        <v>11</v>
      </c>
      <c r="D154">
        <v>15</v>
      </c>
      <c r="E154" t="s">
        <v>12</v>
      </c>
      <c r="F154" t="s">
        <v>47</v>
      </c>
      <c r="G154" t="s">
        <v>14</v>
      </c>
      <c r="H154" s="30">
        <v>17.001704804175802</v>
      </c>
      <c r="I154" s="61">
        <v>15.291214676448201</v>
      </c>
      <c r="J154" s="61">
        <v>15.341938384304633</v>
      </c>
      <c r="K154" s="58">
        <v>61.93</v>
      </c>
    </row>
    <row r="155" spans="1:11" x14ac:dyDescent="0.2">
      <c r="A155">
        <v>154</v>
      </c>
      <c r="B155" t="s">
        <v>181</v>
      </c>
      <c r="C155" t="s">
        <v>11</v>
      </c>
      <c r="D155">
        <v>15</v>
      </c>
      <c r="E155" t="s">
        <v>16</v>
      </c>
      <c r="F155" t="s">
        <v>47</v>
      </c>
      <c r="G155" t="s">
        <v>14</v>
      </c>
      <c r="H155" s="30">
        <v>17.001704804175802</v>
      </c>
      <c r="I155" s="61">
        <v>22.652397650267499</v>
      </c>
      <c r="J155" s="61">
        <v>23.400198184889561</v>
      </c>
      <c r="K155" s="58">
        <v>98.8</v>
      </c>
    </row>
    <row r="156" spans="1:11" x14ac:dyDescent="0.2">
      <c r="A156">
        <v>155</v>
      </c>
      <c r="B156" t="s">
        <v>182</v>
      </c>
      <c r="C156" t="s">
        <v>11</v>
      </c>
      <c r="D156">
        <v>15</v>
      </c>
      <c r="E156" t="s">
        <v>18</v>
      </c>
      <c r="F156" t="s">
        <v>47</v>
      </c>
      <c r="G156" t="s">
        <v>14</v>
      </c>
      <c r="H156" s="30">
        <v>17.001704804175802</v>
      </c>
      <c r="I156" s="61">
        <v>29.853283765369401</v>
      </c>
      <c r="J156" s="61">
        <v>31.25803631665385</v>
      </c>
      <c r="K156" s="58">
        <v>123.21</v>
      </c>
    </row>
    <row r="157" spans="1:11" x14ac:dyDescent="0.2">
      <c r="A157">
        <v>156</v>
      </c>
      <c r="B157" t="s">
        <v>183</v>
      </c>
      <c r="C157" t="s">
        <v>11</v>
      </c>
      <c r="D157">
        <v>15</v>
      </c>
      <c r="E157" t="s">
        <v>20</v>
      </c>
      <c r="F157" t="s">
        <v>47</v>
      </c>
      <c r="G157" t="s">
        <v>14</v>
      </c>
      <c r="H157" s="30">
        <v>17.001704804175802</v>
      </c>
      <c r="I157" s="61">
        <v>38.205370808521501</v>
      </c>
      <c r="J157" s="61">
        <v>41.022970221112431</v>
      </c>
      <c r="K157" s="58">
        <v>147.97999999999999</v>
      </c>
    </row>
    <row r="158" spans="1:11" x14ac:dyDescent="0.2">
      <c r="A158">
        <v>157</v>
      </c>
      <c r="B158" t="s">
        <v>184</v>
      </c>
      <c r="C158" t="s">
        <v>11</v>
      </c>
      <c r="D158">
        <v>15</v>
      </c>
      <c r="E158" t="s">
        <v>1133</v>
      </c>
      <c r="F158" t="s">
        <v>47</v>
      </c>
      <c r="G158" t="s">
        <v>14</v>
      </c>
      <c r="H158" s="30">
        <v>17.001704804175802</v>
      </c>
      <c r="I158" s="61">
        <v>46.3832177778051</v>
      </c>
      <c r="J158" s="61">
        <v>47.700789955311578</v>
      </c>
      <c r="K158" s="58">
        <v>171.94</v>
      </c>
    </row>
    <row r="159" spans="1:11" x14ac:dyDescent="0.2">
      <c r="A159">
        <v>158</v>
      </c>
      <c r="B159" t="s">
        <v>185</v>
      </c>
      <c r="C159" t="s">
        <v>11</v>
      </c>
      <c r="D159">
        <v>15</v>
      </c>
      <c r="E159" t="s">
        <v>1134</v>
      </c>
      <c r="F159" t="s">
        <v>47</v>
      </c>
      <c r="G159" t="s">
        <v>23</v>
      </c>
      <c r="H159" s="30">
        <v>17.001704804175802</v>
      </c>
      <c r="I159" s="61">
        <v>60.036452664866502</v>
      </c>
      <c r="J159" s="61">
        <v>60.385794239172284</v>
      </c>
      <c r="K159" s="58">
        <v>225.09</v>
      </c>
    </row>
    <row r="160" spans="1:11" x14ac:dyDescent="0.2">
      <c r="A160">
        <v>159</v>
      </c>
      <c r="B160" t="s">
        <v>186</v>
      </c>
      <c r="C160" t="s">
        <v>11</v>
      </c>
      <c r="D160">
        <v>15</v>
      </c>
      <c r="E160" t="s">
        <v>25</v>
      </c>
      <c r="F160" t="s">
        <v>47</v>
      </c>
      <c r="G160" t="s">
        <v>23</v>
      </c>
      <c r="H160" s="30">
        <v>17.001704804175802</v>
      </c>
      <c r="I160" s="61">
        <v>49.155781553224401</v>
      </c>
      <c r="J160" s="61">
        <v>47.099476008945516</v>
      </c>
      <c r="K160" s="58">
        <v>159.09</v>
      </c>
    </row>
    <row r="161" spans="1:11" x14ac:dyDescent="0.2">
      <c r="A161">
        <v>160</v>
      </c>
      <c r="B161" t="s">
        <v>187</v>
      </c>
      <c r="C161" t="s">
        <v>11</v>
      </c>
      <c r="D161">
        <v>15</v>
      </c>
      <c r="E161" t="s">
        <v>27</v>
      </c>
      <c r="F161" t="s">
        <v>47</v>
      </c>
      <c r="G161" t="s">
        <v>14</v>
      </c>
      <c r="H161" s="30">
        <v>17.001704804175802</v>
      </c>
      <c r="I161" s="61">
        <v>37.302262054847901</v>
      </c>
      <c r="J161" s="61">
        <v>38.844908024195426</v>
      </c>
      <c r="K161" s="58">
        <v>163.49</v>
      </c>
    </row>
    <row r="162" spans="1:11" x14ac:dyDescent="0.2">
      <c r="A162">
        <v>161</v>
      </c>
      <c r="B162" t="s">
        <v>188</v>
      </c>
      <c r="C162" t="s">
        <v>11</v>
      </c>
      <c r="D162">
        <v>15</v>
      </c>
      <c r="E162" t="s">
        <v>12</v>
      </c>
      <c r="F162" t="s">
        <v>56</v>
      </c>
      <c r="G162" t="s">
        <v>14</v>
      </c>
      <c r="H162" s="30">
        <v>17.001704804175802</v>
      </c>
      <c r="I162" s="61">
        <v>16.405165777090701</v>
      </c>
      <c r="J162" s="61">
        <v>16.457639209998455</v>
      </c>
      <c r="K162" s="58">
        <v>65.17</v>
      </c>
    </row>
    <row r="163" spans="1:11" x14ac:dyDescent="0.2">
      <c r="A163">
        <v>162</v>
      </c>
      <c r="B163" t="s">
        <v>189</v>
      </c>
      <c r="C163" t="s">
        <v>11</v>
      </c>
      <c r="D163">
        <v>15</v>
      </c>
      <c r="E163" t="s">
        <v>16</v>
      </c>
      <c r="F163" t="s">
        <v>56</v>
      </c>
      <c r="G163" t="s">
        <v>14</v>
      </c>
      <c r="H163" s="30">
        <v>17.001704804175802</v>
      </c>
      <c r="I163" s="61">
        <v>24.284483067264102</v>
      </c>
      <c r="J163" s="61">
        <v>25.063061611520375</v>
      </c>
      <c r="K163" s="58">
        <v>103.32</v>
      </c>
    </row>
    <row r="164" spans="1:11" x14ac:dyDescent="0.2">
      <c r="A164">
        <v>163</v>
      </c>
      <c r="B164" t="s">
        <v>190</v>
      </c>
      <c r="C164" t="s">
        <v>11</v>
      </c>
      <c r="D164">
        <v>15</v>
      </c>
      <c r="E164" t="s">
        <v>18</v>
      </c>
      <c r="F164" t="s">
        <v>56</v>
      </c>
      <c r="G164" t="s">
        <v>14</v>
      </c>
      <c r="H164" s="30">
        <v>17.001704804175802</v>
      </c>
      <c r="I164" s="61">
        <v>31.978565891174501</v>
      </c>
      <c r="J164" s="61">
        <v>33.447036214665694</v>
      </c>
      <c r="K164" s="58">
        <v>133.06</v>
      </c>
    </row>
    <row r="165" spans="1:11" x14ac:dyDescent="0.2">
      <c r="A165">
        <v>164</v>
      </c>
      <c r="B165" t="s">
        <v>191</v>
      </c>
      <c r="C165" t="s">
        <v>11</v>
      </c>
      <c r="D165">
        <v>15</v>
      </c>
      <c r="E165" t="s">
        <v>20</v>
      </c>
      <c r="F165" t="s">
        <v>56</v>
      </c>
      <c r="G165" t="s">
        <v>14</v>
      </c>
      <c r="H165" s="30">
        <v>17.001704804175802</v>
      </c>
      <c r="I165" s="61">
        <v>40.902191481872201</v>
      </c>
      <c r="J165" s="61">
        <v>43.857428330620834</v>
      </c>
      <c r="K165" s="58">
        <v>155.32</v>
      </c>
    </row>
    <row r="166" spans="1:11" x14ac:dyDescent="0.2">
      <c r="A166">
        <v>165</v>
      </c>
      <c r="B166" t="s">
        <v>192</v>
      </c>
      <c r="C166" t="s">
        <v>11</v>
      </c>
      <c r="D166">
        <v>15</v>
      </c>
      <c r="E166" t="s">
        <v>1133</v>
      </c>
      <c r="F166" t="s">
        <v>56</v>
      </c>
      <c r="G166" t="s">
        <v>14</v>
      </c>
      <c r="H166" s="30">
        <v>17.001704804175802</v>
      </c>
      <c r="I166" s="61">
        <v>49.622976513378099</v>
      </c>
      <c r="J166" s="61">
        <v>51.007893033954531</v>
      </c>
      <c r="K166" s="58">
        <v>183.88</v>
      </c>
    </row>
    <row r="167" spans="1:11" x14ac:dyDescent="0.2">
      <c r="A167">
        <v>166</v>
      </c>
      <c r="B167" t="s">
        <v>193</v>
      </c>
      <c r="C167" t="s">
        <v>11</v>
      </c>
      <c r="D167">
        <v>15</v>
      </c>
      <c r="E167" t="s">
        <v>1134</v>
      </c>
      <c r="F167" t="s">
        <v>56</v>
      </c>
      <c r="G167" t="s">
        <v>23</v>
      </c>
      <c r="H167" s="30">
        <v>17.001704804175802</v>
      </c>
      <c r="I167" s="61">
        <v>64.362699733181202</v>
      </c>
      <c r="J167" s="61">
        <v>64.731659351471066</v>
      </c>
      <c r="K167" s="58">
        <v>310.52</v>
      </c>
    </row>
    <row r="168" spans="1:11" x14ac:dyDescent="0.2">
      <c r="A168">
        <v>167</v>
      </c>
      <c r="B168" t="s">
        <v>194</v>
      </c>
      <c r="C168" t="s">
        <v>11</v>
      </c>
      <c r="D168">
        <v>15</v>
      </c>
      <c r="E168" t="s">
        <v>25</v>
      </c>
      <c r="F168" t="s">
        <v>56</v>
      </c>
      <c r="G168" t="s">
        <v>23</v>
      </c>
      <c r="H168" s="30">
        <v>17.001704804175802</v>
      </c>
      <c r="I168" s="61">
        <v>52.684063617654999</v>
      </c>
      <c r="J168" s="61">
        <v>50.518092087403289</v>
      </c>
      <c r="K168" s="58">
        <v>214.88</v>
      </c>
    </row>
    <row r="169" spans="1:11" x14ac:dyDescent="0.2">
      <c r="A169">
        <v>168</v>
      </c>
      <c r="B169" t="s">
        <v>195</v>
      </c>
      <c r="C169" t="s">
        <v>11</v>
      </c>
      <c r="D169">
        <v>15</v>
      </c>
      <c r="E169" t="s">
        <v>27</v>
      </c>
      <c r="F169" t="s">
        <v>56</v>
      </c>
      <c r="G169" t="s">
        <v>14</v>
      </c>
      <c r="H169" s="30">
        <v>17.001704804175802</v>
      </c>
      <c r="I169" s="61">
        <v>40.047535044108898</v>
      </c>
      <c r="J169" s="61">
        <v>41.668167660778828</v>
      </c>
      <c r="K169" s="58">
        <v>173.43</v>
      </c>
    </row>
    <row r="170" spans="1:11" x14ac:dyDescent="0.2">
      <c r="A170">
        <v>169</v>
      </c>
      <c r="B170" t="s">
        <v>196</v>
      </c>
      <c r="C170" t="s">
        <v>11</v>
      </c>
      <c r="D170">
        <v>15</v>
      </c>
      <c r="E170" t="s">
        <v>12</v>
      </c>
      <c r="F170" t="s">
        <v>65</v>
      </c>
      <c r="G170" t="s">
        <v>14</v>
      </c>
      <c r="H170" s="30">
        <v>17.001704804175802</v>
      </c>
      <c r="I170" s="61">
        <v>16.022126834457701</v>
      </c>
      <c r="J170" s="61">
        <v>16.073998613636512</v>
      </c>
      <c r="K170" s="58">
        <v>67.709999999999994</v>
      </c>
    </row>
    <row r="171" spans="1:11" x14ac:dyDescent="0.2">
      <c r="A171">
        <v>170</v>
      </c>
      <c r="B171" t="s">
        <v>197</v>
      </c>
      <c r="C171" t="s">
        <v>11</v>
      </c>
      <c r="D171">
        <v>15</v>
      </c>
      <c r="E171" t="s">
        <v>16</v>
      </c>
      <c r="F171" t="s">
        <v>65</v>
      </c>
      <c r="G171" t="s">
        <v>14</v>
      </c>
      <c r="H171" s="30">
        <v>17.001704804175802</v>
      </c>
      <c r="I171" s="61">
        <v>22.768054990917001</v>
      </c>
      <c r="J171" s="61">
        <v>23.518036601791387</v>
      </c>
      <c r="K171" s="58">
        <v>103.98</v>
      </c>
    </row>
    <row r="172" spans="1:11" x14ac:dyDescent="0.2">
      <c r="A172">
        <v>171</v>
      </c>
      <c r="B172" t="s">
        <v>198</v>
      </c>
      <c r="C172" t="s">
        <v>11</v>
      </c>
      <c r="D172">
        <v>15</v>
      </c>
      <c r="E172" t="s">
        <v>18</v>
      </c>
      <c r="F172" t="s">
        <v>65</v>
      </c>
      <c r="G172" t="s">
        <v>14</v>
      </c>
      <c r="H172" s="30">
        <v>17.001704804175802</v>
      </c>
      <c r="I172" s="61">
        <v>28.747126248965198</v>
      </c>
      <c r="J172" s="61">
        <v>30.118715253726002</v>
      </c>
      <c r="K172" s="58">
        <v>127.19</v>
      </c>
    </row>
    <row r="173" spans="1:11" x14ac:dyDescent="0.2">
      <c r="A173">
        <v>172</v>
      </c>
      <c r="B173" t="s">
        <v>199</v>
      </c>
      <c r="C173" t="s">
        <v>11</v>
      </c>
      <c r="D173">
        <v>15</v>
      </c>
      <c r="E173" t="s">
        <v>20</v>
      </c>
      <c r="F173" t="s">
        <v>65</v>
      </c>
      <c r="G173" t="s">
        <v>14</v>
      </c>
      <c r="H173" s="30">
        <v>17.001704804175802</v>
      </c>
      <c r="I173" s="61">
        <v>35.734436735576999</v>
      </c>
      <c r="J173" s="61">
        <v>38.425927269637185</v>
      </c>
      <c r="K173" s="58">
        <v>151.1</v>
      </c>
    </row>
    <row r="174" spans="1:11" x14ac:dyDescent="0.2">
      <c r="A174">
        <v>173</v>
      </c>
      <c r="B174" t="s">
        <v>200</v>
      </c>
      <c r="C174" t="s">
        <v>11</v>
      </c>
      <c r="D174">
        <v>15</v>
      </c>
      <c r="E174" t="s">
        <v>1133</v>
      </c>
      <c r="F174" t="s">
        <v>65</v>
      </c>
      <c r="G174" t="s">
        <v>14</v>
      </c>
      <c r="H174" s="30">
        <v>17.001704804175802</v>
      </c>
      <c r="I174" s="61">
        <v>41.907684662698799</v>
      </c>
      <c r="J174" s="61">
        <v>43.132224654130638</v>
      </c>
      <c r="K174" s="58">
        <v>172.08</v>
      </c>
    </row>
    <row r="175" spans="1:11" x14ac:dyDescent="0.2">
      <c r="A175">
        <v>174</v>
      </c>
      <c r="B175" t="s">
        <v>201</v>
      </c>
      <c r="C175" t="s">
        <v>11</v>
      </c>
      <c r="D175">
        <v>15</v>
      </c>
      <c r="E175" t="s">
        <v>1134</v>
      </c>
      <c r="F175" t="s">
        <v>65</v>
      </c>
      <c r="G175" t="s">
        <v>23</v>
      </c>
      <c r="H175" s="30">
        <v>17.001704804175802</v>
      </c>
      <c r="I175" s="61">
        <v>60.3774938253895</v>
      </c>
      <c r="J175" s="61">
        <v>60.728381904178704</v>
      </c>
      <c r="K175" s="58">
        <v>269.17</v>
      </c>
    </row>
    <row r="176" spans="1:11" x14ac:dyDescent="0.2">
      <c r="A176">
        <v>175</v>
      </c>
      <c r="B176" t="s">
        <v>202</v>
      </c>
      <c r="C176" t="s">
        <v>11</v>
      </c>
      <c r="D176">
        <v>15</v>
      </c>
      <c r="E176" t="s">
        <v>25</v>
      </c>
      <c r="F176" t="s">
        <v>65</v>
      </c>
      <c r="G176" t="s">
        <v>23</v>
      </c>
      <c r="H176" s="30">
        <v>17.001704804175802</v>
      </c>
      <c r="I176" s="61">
        <v>48.732020778806401</v>
      </c>
      <c r="J176" s="61">
        <v>46.688886557651493</v>
      </c>
      <c r="K176" s="58">
        <v>175.72</v>
      </c>
    </row>
    <row r="177" spans="1:11" x14ac:dyDescent="0.2">
      <c r="A177">
        <v>176</v>
      </c>
      <c r="B177" t="s">
        <v>203</v>
      </c>
      <c r="C177" t="s">
        <v>11</v>
      </c>
      <c r="D177">
        <v>15</v>
      </c>
      <c r="E177" t="s">
        <v>27</v>
      </c>
      <c r="F177" t="s">
        <v>65</v>
      </c>
      <c r="G177" t="s">
        <v>14</v>
      </c>
      <c r="H177" s="30">
        <v>17.001704804175802</v>
      </c>
      <c r="I177" s="61">
        <v>40.695526543782996</v>
      </c>
      <c r="J177" s="61">
        <v>42.334567050943477</v>
      </c>
      <c r="K177" s="58">
        <v>179.01</v>
      </c>
    </row>
    <row r="178" spans="1:11" x14ac:dyDescent="0.2">
      <c r="A178">
        <v>177</v>
      </c>
      <c r="B178" t="s">
        <v>204</v>
      </c>
      <c r="C178" t="s">
        <v>11</v>
      </c>
      <c r="D178">
        <v>15</v>
      </c>
      <c r="E178" t="s">
        <v>12</v>
      </c>
      <c r="F178" t="s">
        <v>74</v>
      </c>
      <c r="G178" t="s">
        <v>14</v>
      </c>
      <c r="H178" s="30">
        <v>17.001704804175802</v>
      </c>
      <c r="I178" s="61">
        <v>13.7808731932542</v>
      </c>
      <c r="J178" s="61">
        <v>13.829224550719619</v>
      </c>
      <c r="K178" s="58">
        <v>74.14</v>
      </c>
    </row>
    <row r="179" spans="1:11" x14ac:dyDescent="0.2">
      <c r="A179">
        <v>178</v>
      </c>
      <c r="B179" t="s">
        <v>205</v>
      </c>
      <c r="C179" t="s">
        <v>11</v>
      </c>
      <c r="D179">
        <v>15</v>
      </c>
      <c r="E179" t="s">
        <v>16</v>
      </c>
      <c r="F179" t="s">
        <v>74</v>
      </c>
      <c r="G179" t="s">
        <v>14</v>
      </c>
      <c r="H179" s="30">
        <v>17.001704804175802</v>
      </c>
      <c r="I179" s="61">
        <v>18.574236444517101</v>
      </c>
      <c r="J179" s="61">
        <v>19.245130658199507</v>
      </c>
      <c r="K179" s="58">
        <v>108.94</v>
      </c>
    </row>
    <row r="180" spans="1:11" x14ac:dyDescent="0.2">
      <c r="A180">
        <v>179</v>
      </c>
      <c r="B180" t="s">
        <v>206</v>
      </c>
      <c r="C180" t="s">
        <v>11</v>
      </c>
      <c r="D180">
        <v>15</v>
      </c>
      <c r="E180" t="s">
        <v>18</v>
      </c>
      <c r="F180" t="s">
        <v>74</v>
      </c>
      <c r="G180" t="s">
        <v>14</v>
      </c>
      <c r="H180" s="30">
        <v>17.001704804175802</v>
      </c>
      <c r="I180" s="61">
        <v>22.3166424379387</v>
      </c>
      <c r="J180" s="61">
        <v>23.495440049182768</v>
      </c>
      <c r="K180" s="58">
        <v>124.42</v>
      </c>
    </row>
    <row r="181" spans="1:11" x14ac:dyDescent="0.2">
      <c r="A181">
        <v>180</v>
      </c>
      <c r="B181" t="s">
        <v>207</v>
      </c>
      <c r="C181" t="s">
        <v>11</v>
      </c>
      <c r="D181">
        <v>15</v>
      </c>
      <c r="E181" t="s">
        <v>20</v>
      </c>
      <c r="F181" t="s">
        <v>74</v>
      </c>
      <c r="G181" t="s">
        <v>14</v>
      </c>
      <c r="H181" s="30">
        <v>17.001704804175802</v>
      </c>
      <c r="I181" s="61">
        <v>26.888107565798201</v>
      </c>
      <c r="J181" s="61">
        <v>29.12810865587447</v>
      </c>
      <c r="K181" s="58">
        <v>140.43</v>
      </c>
    </row>
    <row r="182" spans="1:11" x14ac:dyDescent="0.2">
      <c r="A182">
        <v>181</v>
      </c>
      <c r="B182" t="s">
        <v>208</v>
      </c>
      <c r="C182" t="s">
        <v>11</v>
      </c>
      <c r="D182">
        <v>15</v>
      </c>
      <c r="E182" t="s">
        <v>1133</v>
      </c>
      <c r="F182" t="s">
        <v>74</v>
      </c>
      <c r="G182" t="s">
        <v>14</v>
      </c>
      <c r="H182" s="30">
        <v>17.001704804175802</v>
      </c>
      <c r="I182" s="61">
        <v>30.454708254847901</v>
      </c>
      <c r="J182" s="61">
        <v>31.441177070203047</v>
      </c>
      <c r="K182" s="58">
        <v>153.53</v>
      </c>
    </row>
    <row r="183" spans="1:11" x14ac:dyDescent="0.2">
      <c r="A183">
        <v>182</v>
      </c>
      <c r="B183" t="s">
        <v>209</v>
      </c>
      <c r="C183" t="s">
        <v>11</v>
      </c>
      <c r="D183">
        <v>15</v>
      </c>
      <c r="E183" t="s">
        <v>1134</v>
      </c>
      <c r="F183" t="s">
        <v>74</v>
      </c>
      <c r="G183" t="s">
        <v>23</v>
      </c>
      <c r="H183" s="30">
        <v>17.001704804175802</v>
      </c>
      <c r="I183" s="61">
        <v>49.290301402680399</v>
      </c>
      <c r="J183" s="61">
        <v>49.590912873320747</v>
      </c>
      <c r="K183" s="58">
        <v>265.04000000000002</v>
      </c>
    </row>
    <row r="184" spans="1:11" x14ac:dyDescent="0.2">
      <c r="A184">
        <v>183</v>
      </c>
      <c r="B184" t="s">
        <v>210</v>
      </c>
      <c r="C184" t="s">
        <v>11</v>
      </c>
      <c r="D184">
        <v>15</v>
      </c>
      <c r="E184" t="s">
        <v>25</v>
      </c>
      <c r="F184" t="s">
        <v>74</v>
      </c>
      <c r="G184" t="s">
        <v>23</v>
      </c>
      <c r="H184" s="30">
        <v>17.001704804175802</v>
      </c>
      <c r="I184" s="61">
        <v>39.107919245609096</v>
      </c>
      <c r="J184" s="61">
        <v>37.363921137856465</v>
      </c>
      <c r="K184" s="58">
        <v>197.11</v>
      </c>
    </row>
    <row r="185" spans="1:11" x14ac:dyDescent="0.2">
      <c r="A185">
        <v>184</v>
      </c>
      <c r="B185" t="s">
        <v>211</v>
      </c>
      <c r="C185" t="s">
        <v>11</v>
      </c>
      <c r="D185">
        <v>15</v>
      </c>
      <c r="E185" t="s">
        <v>27</v>
      </c>
      <c r="F185" t="s">
        <v>74</v>
      </c>
      <c r="G185" t="s">
        <v>14</v>
      </c>
      <c r="H185" s="30">
        <v>17.001704804175802</v>
      </c>
      <c r="I185" s="61">
        <v>37.036911512052498</v>
      </c>
      <c r="J185" s="61">
        <v>38.572019506386702</v>
      </c>
      <c r="K185" s="58">
        <v>190.32</v>
      </c>
    </row>
    <row r="186" spans="1:11" x14ac:dyDescent="0.2">
      <c r="A186">
        <v>185</v>
      </c>
      <c r="B186" t="s">
        <v>212</v>
      </c>
      <c r="C186" t="s">
        <v>11</v>
      </c>
      <c r="D186">
        <v>15</v>
      </c>
      <c r="E186" t="s">
        <v>12</v>
      </c>
      <c r="F186" t="s">
        <v>83</v>
      </c>
      <c r="G186" t="s">
        <v>14</v>
      </c>
      <c r="H186" s="30">
        <v>17.001704804175802</v>
      </c>
      <c r="I186" s="61">
        <v>13.7730664787316</v>
      </c>
      <c r="J186" s="61">
        <v>13.82140557389577</v>
      </c>
      <c r="K186" s="58">
        <v>54.95</v>
      </c>
    </row>
    <row r="187" spans="1:11" x14ac:dyDescent="0.2">
      <c r="A187">
        <v>186</v>
      </c>
      <c r="B187" t="s">
        <v>213</v>
      </c>
      <c r="C187" t="s">
        <v>11</v>
      </c>
      <c r="D187">
        <v>15</v>
      </c>
      <c r="E187" t="s">
        <v>16</v>
      </c>
      <c r="F187" t="s">
        <v>83</v>
      </c>
      <c r="G187" t="s">
        <v>14</v>
      </c>
      <c r="H187" s="30">
        <v>17.001704804175802</v>
      </c>
      <c r="I187" s="61">
        <v>19.416442952726602</v>
      </c>
      <c r="J187" s="61">
        <v>20.103219570450932</v>
      </c>
      <c r="K187" s="58">
        <v>83.49</v>
      </c>
    </row>
    <row r="188" spans="1:11" x14ac:dyDescent="0.2">
      <c r="A188">
        <v>187</v>
      </c>
      <c r="B188" t="s">
        <v>214</v>
      </c>
      <c r="C188" t="s">
        <v>11</v>
      </c>
      <c r="D188">
        <v>15</v>
      </c>
      <c r="E188" t="s">
        <v>18</v>
      </c>
      <c r="F188" t="s">
        <v>83</v>
      </c>
      <c r="G188" t="s">
        <v>14</v>
      </c>
      <c r="H188" s="30">
        <v>17.001704804175802</v>
      </c>
      <c r="I188" s="61">
        <v>24.324381731582299</v>
      </c>
      <c r="J188" s="61">
        <v>25.56337308059399</v>
      </c>
      <c r="K188" s="58">
        <v>101.9</v>
      </c>
    </row>
    <row r="189" spans="1:11" x14ac:dyDescent="0.2">
      <c r="A189">
        <v>188</v>
      </c>
      <c r="B189" t="s">
        <v>215</v>
      </c>
      <c r="C189" t="s">
        <v>11</v>
      </c>
      <c r="D189">
        <v>15</v>
      </c>
      <c r="E189" t="s">
        <v>20</v>
      </c>
      <c r="F189" t="s">
        <v>83</v>
      </c>
      <c r="G189" t="s">
        <v>14</v>
      </c>
      <c r="H189" s="30">
        <v>17.001704804175802</v>
      </c>
      <c r="I189" s="61">
        <v>30.083154807692502</v>
      </c>
      <c r="J189" s="61">
        <v>32.486221286254789</v>
      </c>
      <c r="K189" s="58">
        <v>121.08</v>
      </c>
    </row>
    <row r="190" spans="1:11" x14ac:dyDescent="0.2">
      <c r="A190">
        <v>189</v>
      </c>
      <c r="B190" t="s">
        <v>216</v>
      </c>
      <c r="C190" t="s">
        <v>11</v>
      </c>
      <c r="D190">
        <v>15</v>
      </c>
      <c r="E190" t="s">
        <v>1133</v>
      </c>
      <c r="F190" t="s">
        <v>83</v>
      </c>
      <c r="G190" t="s">
        <v>14</v>
      </c>
      <c r="H190" s="30">
        <v>17.001704804175802</v>
      </c>
      <c r="I190" s="61">
        <v>35.074976476422798</v>
      </c>
      <c r="J190" s="61">
        <v>36.157486063201006</v>
      </c>
      <c r="K190" s="58">
        <v>135.36000000000001</v>
      </c>
    </row>
    <row r="191" spans="1:11" x14ac:dyDescent="0.2">
      <c r="A191">
        <v>190</v>
      </c>
      <c r="B191" t="s">
        <v>217</v>
      </c>
      <c r="C191" t="s">
        <v>11</v>
      </c>
      <c r="D191">
        <v>15</v>
      </c>
      <c r="E191" t="s">
        <v>1134</v>
      </c>
      <c r="F191" t="s">
        <v>83</v>
      </c>
      <c r="G191" t="s">
        <v>23</v>
      </c>
      <c r="H191" s="30">
        <v>17.001704804175802</v>
      </c>
      <c r="I191" s="61">
        <v>51.495029839424703</v>
      </c>
      <c r="J191" s="61">
        <v>51.805638995995153</v>
      </c>
      <c r="K191" s="58">
        <v>200.14</v>
      </c>
    </row>
    <row r="192" spans="1:11" x14ac:dyDescent="0.2">
      <c r="A192">
        <v>191</v>
      </c>
      <c r="B192" t="s">
        <v>218</v>
      </c>
      <c r="C192" t="s">
        <v>11</v>
      </c>
      <c r="D192">
        <v>15</v>
      </c>
      <c r="E192" t="s">
        <v>25</v>
      </c>
      <c r="F192" t="s">
        <v>83</v>
      </c>
      <c r="G192" t="s">
        <v>23</v>
      </c>
      <c r="H192" s="30">
        <v>17.001704804175802</v>
      </c>
      <c r="I192" s="61">
        <v>41.452374970050101</v>
      </c>
      <c r="J192" s="61">
        <v>39.635506540737175</v>
      </c>
      <c r="K192" s="58">
        <v>145.26</v>
      </c>
    </row>
    <row r="193" spans="1:11" x14ac:dyDescent="0.2">
      <c r="A193">
        <v>192</v>
      </c>
      <c r="B193" t="s">
        <v>219</v>
      </c>
      <c r="C193" t="s">
        <v>11</v>
      </c>
      <c r="D193">
        <v>15</v>
      </c>
      <c r="E193" t="s">
        <v>27</v>
      </c>
      <c r="F193" t="s">
        <v>83</v>
      </c>
      <c r="G193" t="s">
        <v>14</v>
      </c>
      <c r="H193" s="30">
        <v>17.001704804175802</v>
      </c>
      <c r="I193" s="61">
        <v>35.268801427124799</v>
      </c>
      <c r="J193" s="61">
        <v>36.753681637861582</v>
      </c>
      <c r="K193" s="58">
        <v>150.62</v>
      </c>
    </row>
    <row r="194" spans="1:11" x14ac:dyDescent="0.2">
      <c r="A194">
        <v>193</v>
      </c>
      <c r="B194" t="s">
        <v>220</v>
      </c>
      <c r="C194" t="s">
        <v>92</v>
      </c>
      <c r="D194">
        <v>15</v>
      </c>
      <c r="E194" t="s">
        <v>12</v>
      </c>
      <c r="F194" t="s">
        <v>13</v>
      </c>
      <c r="G194" t="s">
        <v>14</v>
      </c>
      <c r="H194" s="30">
        <v>17.001704804175802</v>
      </c>
      <c r="I194" s="61">
        <v>10.2989985625888</v>
      </c>
      <c r="J194" s="61">
        <v>10.332389862122952</v>
      </c>
      <c r="K194" s="58">
        <v>48.96</v>
      </c>
    </row>
    <row r="195" spans="1:11" x14ac:dyDescent="0.2">
      <c r="A195">
        <v>194</v>
      </c>
      <c r="B195" t="s">
        <v>221</v>
      </c>
      <c r="C195" t="s">
        <v>92</v>
      </c>
      <c r="D195">
        <v>15</v>
      </c>
      <c r="E195" t="s">
        <v>16</v>
      </c>
      <c r="F195" t="s">
        <v>13</v>
      </c>
      <c r="G195" t="s">
        <v>14</v>
      </c>
      <c r="H195" s="30">
        <v>17.001704804175802</v>
      </c>
      <c r="I195" s="61">
        <v>14.7621555511466</v>
      </c>
      <c r="J195" s="61">
        <v>15.038702586965798</v>
      </c>
      <c r="K195" s="58">
        <v>72.12</v>
      </c>
    </row>
    <row r="196" spans="1:11" x14ac:dyDescent="0.2">
      <c r="A196">
        <v>195</v>
      </c>
      <c r="B196" t="s">
        <v>222</v>
      </c>
      <c r="C196" t="s">
        <v>92</v>
      </c>
      <c r="D196">
        <v>15</v>
      </c>
      <c r="E196" t="s">
        <v>18</v>
      </c>
      <c r="F196" t="s">
        <v>13</v>
      </c>
      <c r="G196" t="s">
        <v>14</v>
      </c>
      <c r="H196" s="30">
        <v>17.001704804175802</v>
      </c>
      <c r="I196" s="61">
        <v>18.7997623508111</v>
      </c>
      <c r="J196" s="61">
        <v>17.823358940613858</v>
      </c>
      <c r="K196" s="58">
        <v>84.03</v>
      </c>
    </row>
    <row r="197" spans="1:11" x14ac:dyDescent="0.2">
      <c r="A197">
        <v>196</v>
      </c>
      <c r="B197" t="s">
        <v>223</v>
      </c>
      <c r="C197" t="s">
        <v>92</v>
      </c>
      <c r="D197">
        <v>15</v>
      </c>
      <c r="E197" t="s">
        <v>20</v>
      </c>
      <c r="F197" t="s">
        <v>13</v>
      </c>
      <c r="G197" t="s">
        <v>14</v>
      </c>
      <c r="H197" s="30">
        <v>17.001704804175802</v>
      </c>
      <c r="I197" s="61">
        <v>23.502220979334901</v>
      </c>
      <c r="J197" s="61">
        <v>25.05593545315876</v>
      </c>
      <c r="K197" s="58">
        <v>107.64</v>
      </c>
    </row>
    <row r="198" spans="1:11" x14ac:dyDescent="0.2">
      <c r="A198">
        <v>197</v>
      </c>
      <c r="B198" t="s">
        <v>224</v>
      </c>
      <c r="C198" t="s">
        <v>92</v>
      </c>
      <c r="D198">
        <v>15</v>
      </c>
      <c r="E198" t="s">
        <v>1133</v>
      </c>
      <c r="F198" t="s">
        <v>13</v>
      </c>
      <c r="G198" t="s">
        <v>14</v>
      </c>
      <c r="H198" s="30">
        <v>17.001704804175802</v>
      </c>
      <c r="I198" s="61">
        <v>27.744134604049702</v>
      </c>
      <c r="J198" s="61">
        <v>21.564226363583799</v>
      </c>
      <c r="K198" s="58">
        <v>101.08</v>
      </c>
    </row>
    <row r="199" spans="1:11" x14ac:dyDescent="0.2">
      <c r="A199">
        <v>198</v>
      </c>
      <c r="B199" t="s">
        <v>225</v>
      </c>
      <c r="C199" t="s">
        <v>92</v>
      </c>
      <c r="D199">
        <v>15</v>
      </c>
      <c r="E199" t="s">
        <v>1134</v>
      </c>
      <c r="F199" t="s">
        <v>13</v>
      </c>
      <c r="G199" t="s">
        <v>23</v>
      </c>
      <c r="H199" s="30">
        <v>17.001704804175802</v>
      </c>
      <c r="I199" s="61">
        <v>39.142470763988101</v>
      </c>
      <c r="J199" s="61">
        <v>36.817340374262521</v>
      </c>
      <c r="K199" s="58">
        <v>169.95</v>
      </c>
    </row>
    <row r="200" spans="1:11" x14ac:dyDescent="0.2">
      <c r="A200">
        <v>199</v>
      </c>
      <c r="B200" t="s">
        <v>226</v>
      </c>
      <c r="C200" t="s">
        <v>92</v>
      </c>
      <c r="D200">
        <v>15</v>
      </c>
      <c r="E200" t="s">
        <v>25</v>
      </c>
      <c r="F200" t="s">
        <v>13</v>
      </c>
      <c r="G200" t="s">
        <v>23</v>
      </c>
      <c r="H200" s="30">
        <v>17.001704804175802</v>
      </c>
      <c r="I200" s="61">
        <v>31.684767451120798</v>
      </c>
      <c r="J200" s="61">
        <v>23.358388065676188</v>
      </c>
      <c r="K200" s="58">
        <v>107.78</v>
      </c>
    </row>
    <row r="201" spans="1:11" x14ac:dyDescent="0.2">
      <c r="A201">
        <v>200</v>
      </c>
      <c r="B201" t="s">
        <v>227</v>
      </c>
      <c r="C201" t="s">
        <v>92</v>
      </c>
      <c r="D201">
        <v>15</v>
      </c>
      <c r="E201" t="s">
        <v>27</v>
      </c>
      <c r="F201" t="s">
        <v>13</v>
      </c>
      <c r="G201" t="s">
        <v>14</v>
      </c>
      <c r="H201" s="30">
        <v>17.001704804175802</v>
      </c>
      <c r="I201" s="61">
        <v>25.9336432289779</v>
      </c>
      <c r="J201" s="61">
        <v>18.384597384853578</v>
      </c>
      <c r="K201" s="58">
        <v>97.79</v>
      </c>
    </row>
    <row r="202" spans="1:11" x14ac:dyDescent="0.2">
      <c r="A202">
        <v>201</v>
      </c>
      <c r="B202" t="s">
        <v>228</v>
      </c>
      <c r="C202" t="s">
        <v>92</v>
      </c>
      <c r="D202">
        <v>15</v>
      </c>
      <c r="E202" t="s">
        <v>12</v>
      </c>
      <c r="F202" t="s">
        <v>29</v>
      </c>
      <c r="G202" t="s">
        <v>14</v>
      </c>
      <c r="H202" s="30">
        <v>17.001704804175802</v>
      </c>
      <c r="I202" s="61">
        <v>10.2778079726278</v>
      </c>
      <c r="J202" s="61">
        <v>10.306187888222059</v>
      </c>
      <c r="K202" s="58">
        <v>94.53</v>
      </c>
    </row>
    <row r="203" spans="1:11" x14ac:dyDescent="0.2">
      <c r="A203">
        <v>202</v>
      </c>
      <c r="B203" t="s">
        <v>229</v>
      </c>
      <c r="C203" t="s">
        <v>92</v>
      </c>
      <c r="D203">
        <v>15</v>
      </c>
      <c r="E203" t="s">
        <v>16</v>
      </c>
      <c r="F203" t="s">
        <v>29</v>
      </c>
      <c r="G203" t="s">
        <v>14</v>
      </c>
      <c r="H203" s="30">
        <v>17.001704804175802</v>
      </c>
      <c r="I203" s="61">
        <v>15.253523682591799</v>
      </c>
      <c r="J203" s="61">
        <v>15.837343453057365</v>
      </c>
      <c r="K203" s="58">
        <v>134.08000000000001</v>
      </c>
    </row>
    <row r="204" spans="1:11" x14ac:dyDescent="0.2">
      <c r="A204">
        <v>203</v>
      </c>
      <c r="B204" t="s">
        <v>230</v>
      </c>
      <c r="C204" t="s">
        <v>92</v>
      </c>
      <c r="D204">
        <v>15</v>
      </c>
      <c r="E204" t="s">
        <v>18</v>
      </c>
      <c r="F204" t="s">
        <v>29</v>
      </c>
      <c r="G204" t="s">
        <v>14</v>
      </c>
      <c r="H204" s="30">
        <v>17.001704804175802</v>
      </c>
      <c r="I204" s="61">
        <v>20.142187756417702</v>
      </c>
      <c r="J204" s="61">
        <v>21.033963469633278</v>
      </c>
      <c r="K204" s="58">
        <v>160.94</v>
      </c>
    </row>
    <row r="205" spans="1:11" x14ac:dyDescent="0.2">
      <c r="A205">
        <v>204</v>
      </c>
      <c r="B205" t="s">
        <v>231</v>
      </c>
      <c r="C205" t="s">
        <v>92</v>
      </c>
      <c r="D205">
        <v>15</v>
      </c>
      <c r="E205" t="s">
        <v>20</v>
      </c>
      <c r="F205" t="s">
        <v>29</v>
      </c>
      <c r="G205" t="s">
        <v>14</v>
      </c>
      <c r="H205" s="30">
        <v>17.001704804175802</v>
      </c>
      <c r="I205" s="61">
        <v>25.813353591528301</v>
      </c>
      <c r="J205" s="61">
        <v>27.952663356300903</v>
      </c>
      <c r="K205" s="58">
        <v>187.4</v>
      </c>
    </row>
    <row r="206" spans="1:11" x14ac:dyDescent="0.2">
      <c r="A206">
        <v>205</v>
      </c>
      <c r="B206" t="s">
        <v>232</v>
      </c>
      <c r="C206" t="s">
        <v>92</v>
      </c>
      <c r="D206">
        <v>15</v>
      </c>
      <c r="E206" t="s">
        <v>1133</v>
      </c>
      <c r="F206" t="s">
        <v>29</v>
      </c>
      <c r="G206" t="s">
        <v>14</v>
      </c>
      <c r="H206" s="30">
        <v>17.001704804175802</v>
      </c>
      <c r="I206" s="61">
        <v>31.3924578937931</v>
      </c>
      <c r="J206" s="61">
        <v>31.952152815270537</v>
      </c>
      <c r="K206" s="58">
        <v>215.82</v>
      </c>
    </row>
    <row r="207" spans="1:11" x14ac:dyDescent="0.2">
      <c r="A207">
        <v>206</v>
      </c>
      <c r="B207" t="s">
        <v>233</v>
      </c>
      <c r="C207" t="s">
        <v>92</v>
      </c>
      <c r="D207">
        <v>15</v>
      </c>
      <c r="E207" t="s">
        <v>1134</v>
      </c>
      <c r="F207" t="s">
        <v>29</v>
      </c>
      <c r="G207" t="s">
        <v>23</v>
      </c>
      <c r="H207" s="30">
        <v>17.001704804175802</v>
      </c>
      <c r="I207" s="61">
        <v>40.4259123606872</v>
      </c>
      <c r="J207" s="61">
        <v>40.50532621119654</v>
      </c>
      <c r="K207" s="58">
        <v>333.35</v>
      </c>
    </row>
    <row r="208" spans="1:11" x14ac:dyDescent="0.2">
      <c r="A208">
        <v>207</v>
      </c>
      <c r="B208" t="s">
        <v>234</v>
      </c>
      <c r="C208" t="s">
        <v>92</v>
      </c>
      <c r="D208">
        <v>15</v>
      </c>
      <c r="E208" t="s">
        <v>25</v>
      </c>
      <c r="F208" t="s">
        <v>29</v>
      </c>
      <c r="G208" t="s">
        <v>23</v>
      </c>
      <c r="H208" s="30">
        <v>17.001704804175802</v>
      </c>
      <c r="I208" s="61">
        <v>33.120885340246303</v>
      </c>
      <c r="J208" s="61">
        <v>30.510019847131183</v>
      </c>
      <c r="K208" s="58">
        <v>238.67</v>
      </c>
    </row>
    <row r="209" spans="1:11" x14ac:dyDescent="0.2">
      <c r="A209">
        <v>208</v>
      </c>
      <c r="B209" t="s">
        <v>235</v>
      </c>
      <c r="C209" t="s">
        <v>92</v>
      </c>
      <c r="D209">
        <v>15</v>
      </c>
      <c r="E209" t="s">
        <v>27</v>
      </c>
      <c r="F209" t="s">
        <v>29</v>
      </c>
      <c r="G209" t="s">
        <v>14</v>
      </c>
      <c r="H209" s="30">
        <v>17.001704804175802</v>
      </c>
      <c r="I209" s="61">
        <v>25.029497042693599</v>
      </c>
      <c r="J209" s="61">
        <v>26.000213686182128</v>
      </c>
      <c r="K209" s="58">
        <v>199.52</v>
      </c>
    </row>
    <row r="210" spans="1:11" x14ac:dyDescent="0.2">
      <c r="A210">
        <v>209</v>
      </c>
      <c r="B210" t="s">
        <v>236</v>
      </c>
      <c r="C210" t="s">
        <v>92</v>
      </c>
      <c r="D210">
        <v>15</v>
      </c>
      <c r="E210" t="s">
        <v>12</v>
      </c>
      <c r="F210" t="s">
        <v>38</v>
      </c>
      <c r="G210" t="s">
        <v>14</v>
      </c>
      <c r="H210" s="30">
        <v>17.001704804175802</v>
      </c>
      <c r="I210" s="61">
        <v>10.3613740074994</v>
      </c>
      <c r="J210" s="61">
        <v>10.369059727630816</v>
      </c>
      <c r="K210" s="58">
        <v>72.72</v>
      </c>
    </row>
    <row r="211" spans="1:11" x14ac:dyDescent="0.2">
      <c r="A211">
        <v>210</v>
      </c>
      <c r="B211" t="s">
        <v>237</v>
      </c>
      <c r="C211" t="s">
        <v>92</v>
      </c>
      <c r="D211">
        <v>15</v>
      </c>
      <c r="E211" t="s">
        <v>16</v>
      </c>
      <c r="F211" t="s">
        <v>38</v>
      </c>
      <c r="G211" t="s">
        <v>14</v>
      </c>
      <c r="H211" s="30">
        <v>17.001704804175802</v>
      </c>
      <c r="I211" s="61">
        <v>14.5348840398885</v>
      </c>
      <c r="J211" s="61">
        <v>15.087967747109417</v>
      </c>
      <c r="K211" s="58">
        <v>101.24</v>
      </c>
    </row>
    <row r="212" spans="1:11" x14ac:dyDescent="0.2">
      <c r="A212">
        <v>211</v>
      </c>
      <c r="B212" t="s">
        <v>238</v>
      </c>
      <c r="C212" t="s">
        <v>92</v>
      </c>
      <c r="D212">
        <v>15</v>
      </c>
      <c r="E212" t="s">
        <v>18</v>
      </c>
      <c r="F212" t="s">
        <v>38</v>
      </c>
      <c r="G212" t="s">
        <v>14</v>
      </c>
      <c r="H212" s="30">
        <v>17.001704804175802</v>
      </c>
      <c r="I212" s="61">
        <v>18.122123390460199</v>
      </c>
      <c r="J212" s="61">
        <v>17.75792882248416</v>
      </c>
      <c r="K212" s="58">
        <v>112.15</v>
      </c>
    </row>
    <row r="213" spans="1:11" x14ac:dyDescent="0.2">
      <c r="A213">
        <v>212</v>
      </c>
      <c r="B213" t="s">
        <v>239</v>
      </c>
      <c r="C213" t="s">
        <v>92</v>
      </c>
      <c r="D213">
        <v>15</v>
      </c>
      <c r="E213" t="s">
        <v>20</v>
      </c>
      <c r="F213" t="s">
        <v>38</v>
      </c>
      <c r="G213" t="s">
        <v>14</v>
      </c>
      <c r="H213" s="30">
        <v>17.001704804175802</v>
      </c>
      <c r="I213" s="61">
        <v>22.3436479286935</v>
      </c>
      <c r="J213" s="61">
        <v>24.05801791747983</v>
      </c>
      <c r="K213" s="58">
        <v>135.08000000000001</v>
      </c>
    </row>
    <row r="214" spans="1:11" x14ac:dyDescent="0.2">
      <c r="A214">
        <v>213</v>
      </c>
      <c r="B214" t="s">
        <v>240</v>
      </c>
      <c r="C214" t="s">
        <v>92</v>
      </c>
      <c r="D214">
        <v>15</v>
      </c>
      <c r="E214" t="s">
        <v>1133</v>
      </c>
      <c r="F214" t="s">
        <v>38</v>
      </c>
      <c r="G214" t="s">
        <v>14</v>
      </c>
      <c r="H214" s="30">
        <v>17.001704804175802</v>
      </c>
      <c r="I214" s="61">
        <v>25.9603370709942</v>
      </c>
      <c r="J214" s="61">
        <v>24.367348267438025</v>
      </c>
      <c r="K214" s="58">
        <v>145.91</v>
      </c>
    </row>
    <row r="215" spans="1:11" x14ac:dyDescent="0.2">
      <c r="A215">
        <v>214</v>
      </c>
      <c r="B215" t="s">
        <v>241</v>
      </c>
      <c r="C215" t="s">
        <v>92</v>
      </c>
      <c r="D215">
        <v>15</v>
      </c>
      <c r="E215" t="s">
        <v>1134</v>
      </c>
      <c r="F215" t="s">
        <v>38</v>
      </c>
      <c r="G215" t="s">
        <v>23</v>
      </c>
      <c r="H215" s="30">
        <v>17.001704804175802</v>
      </c>
      <c r="I215" s="61">
        <v>38.5510130995157</v>
      </c>
      <c r="J215" s="61">
        <v>36.254787949372123</v>
      </c>
      <c r="K215" s="58">
        <v>215.48</v>
      </c>
    </row>
    <row r="216" spans="1:11" x14ac:dyDescent="0.2">
      <c r="A216">
        <v>215</v>
      </c>
      <c r="B216" t="s">
        <v>242</v>
      </c>
      <c r="C216" t="s">
        <v>92</v>
      </c>
      <c r="D216">
        <v>15</v>
      </c>
      <c r="E216" t="s">
        <v>25</v>
      </c>
      <c r="F216" t="s">
        <v>38</v>
      </c>
      <c r="G216" t="s">
        <v>23</v>
      </c>
      <c r="H216" s="30">
        <v>17.001704804175802</v>
      </c>
      <c r="I216" s="61">
        <v>30.9821234997071</v>
      </c>
      <c r="J216" s="61">
        <v>27.785309659993786</v>
      </c>
      <c r="K216" s="58">
        <v>167.38</v>
      </c>
    </row>
    <row r="217" spans="1:11" x14ac:dyDescent="0.2">
      <c r="A217">
        <v>216</v>
      </c>
      <c r="B217" t="s">
        <v>243</v>
      </c>
      <c r="C217" t="s">
        <v>92</v>
      </c>
      <c r="D217">
        <v>15</v>
      </c>
      <c r="E217" t="s">
        <v>27</v>
      </c>
      <c r="F217" t="s">
        <v>38</v>
      </c>
      <c r="G217" t="s">
        <v>14</v>
      </c>
      <c r="H217" s="30">
        <v>17.001704804175802</v>
      </c>
      <c r="I217" s="61">
        <v>26.668115598895501</v>
      </c>
      <c r="J217" s="61">
        <v>26.15642079064822</v>
      </c>
      <c r="K217" s="58">
        <v>161.66999999999999</v>
      </c>
    </row>
    <row r="218" spans="1:11" x14ac:dyDescent="0.2">
      <c r="A218">
        <v>217</v>
      </c>
      <c r="B218" t="s">
        <v>244</v>
      </c>
      <c r="C218" t="s">
        <v>92</v>
      </c>
      <c r="D218">
        <v>15</v>
      </c>
      <c r="E218" t="s">
        <v>12</v>
      </c>
      <c r="F218" t="s">
        <v>47</v>
      </c>
      <c r="G218" t="s">
        <v>14</v>
      </c>
      <c r="H218" s="30">
        <v>17.001704804175802</v>
      </c>
      <c r="I218" s="61">
        <v>9.4486594468256104</v>
      </c>
      <c r="J218" s="61">
        <v>9.4902060325955659</v>
      </c>
      <c r="K218" s="58">
        <v>51.04</v>
      </c>
    </row>
    <row r="219" spans="1:11" x14ac:dyDescent="0.2">
      <c r="A219">
        <v>218</v>
      </c>
      <c r="B219" t="s">
        <v>245</v>
      </c>
      <c r="C219" t="s">
        <v>92</v>
      </c>
      <c r="D219">
        <v>15</v>
      </c>
      <c r="E219" t="s">
        <v>16</v>
      </c>
      <c r="F219" t="s">
        <v>47</v>
      </c>
      <c r="G219" t="s">
        <v>14</v>
      </c>
      <c r="H219" s="30">
        <v>17.001704804175802</v>
      </c>
      <c r="I219" s="61">
        <v>14.015870822263</v>
      </c>
      <c r="J219" s="61">
        <v>14.5834782169241</v>
      </c>
      <c r="K219" s="58">
        <v>77.16</v>
      </c>
    </row>
    <row r="220" spans="1:11" x14ac:dyDescent="0.2">
      <c r="A220">
        <v>219</v>
      </c>
      <c r="B220" t="s">
        <v>246</v>
      </c>
      <c r="C220" t="s">
        <v>92</v>
      </c>
      <c r="D220">
        <v>15</v>
      </c>
      <c r="E220" t="s">
        <v>18</v>
      </c>
      <c r="F220" t="s">
        <v>47</v>
      </c>
      <c r="G220" t="s">
        <v>14</v>
      </c>
      <c r="H220" s="30">
        <v>17.001704804175802</v>
      </c>
      <c r="I220" s="61">
        <v>18.497779787665099</v>
      </c>
      <c r="J220" s="61">
        <v>19.092797354367164</v>
      </c>
      <c r="K220" s="58">
        <v>91.88</v>
      </c>
    </row>
    <row r="221" spans="1:11" x14ac:dyDescent="0.2">
      <c r="A221">
        <v>220</v>
      </c>
      <c r="B221" t="s">
        <v>247</v>
      </c>
      <c r="C221" t="s">
        <v>92</v>
      </c>
      <c r="D221">
        <v>15</v>
      </c>
      <c r="E221" t="s">
        <v>20</v>
      </c>
      <c r="F221" t="s">
        <v>47</v>
      </c>
      <c r="G221" t="s">
        <v>14</v>
      </c>
      <c r="H221" s="30">
        <v>17.001704804175802</v>
      </c>
      <c r="I221" s="61">
        <v>23.6968209991112</v>
      </c>
      <c r="J221" s="61">
        <v>25.646598816249799</v>
      </c>
      <c r="K221" s="58">
        <v>108.35</v>
      </c>
    </row>
    <row r="222" spans="1:11" x14ac:dyDescent="0.2">
      <c r="A222">
        <v>221</v>
      </c>
      <c r="B222" t="s">
        <v>248</v>
      </c>
      <c r="C222" t="s">
        <v>92</v>
      </c>
      <c r="D222">
        <v>15</v>
      </c>
      <c r="E222" t="s">
        <v>1133</v>
      </c>
      <c r="F222" t="s">
        <v>47</v>
      </c>
      <c r="G222" t="s">
        <v>14</v>
      </c>
      <c r="H222" s="30">
        <v>17.001704804175802</v>
      </c>
      <c r="I222" s="61">
        <v>28.804811855283901</v>
      </c>
      <c r="J222" s="61">
        <v>29.076649575348398</v>
      </c>
      <c r="K222" s="58">
        <v>121.64</v>
      </c>
    </row>
    <row r="223" spans="1:11" x14ac:dyDescent="0.2">
      <c r="A223">
        <v>222</v>
      </c>
      <c r="B223" t="s">
        <v>249</v>
      </c>
      <c r="C223" t="s">
        <v>92</v>
      </c>
      <c r="D223">
        <v>15</v>
      </c>
      <c r="E223" t="s">
        <v>1134</v>
      </c>
      <c r="F223" t="s">
        <v>47</v>
      </c>
      <c r="G223" t="s">
        <v>23</v>
      </c>
      <c r="H223" s="30">
        <v>17.001704804175802</v>
      </c>
      <c r="I223" s="61">
        <v>37.146065794646198</v>
      </c>
      <c r="J223" s="61">
        <v>36.82392173759969</v>
      </c>
      <c r="K223" s="58">
        <v>155.02000000000001</v>
      </c>
    </row>
    <row r="224" spans="1:11" x14ac:dyDescent="0.2">
      <c r="A224">
        <v>223</v>
      </c>
      <c r="B224" t="s">
        <v>250</v>
      </c>
      <c r="C224" t="s">
        <v>92</v>
      </c>
      <c r="D224">
        <v>15</v>
      </c>
      <c r="E224" t="s">
        <v>25</v>
      </c>
      <c r="F224" t="s">
        <v>47</v>
      </c>
      <c r="G224" t="s">
        <v>23</v>
      </c>
      <c r="H224" s="30">
        <v>17.001704804175802</v>
      </c>
      <c r="I224" s="61">
        <v>30.428251484389701</v>
      </c>
      <c r="J224" s="61">
        <v>28.650132275281258</v>
      </c>
      <c r="K224" s="58">
        <v>112.78</v>
      </c>
    </row>
    <row r="225" spans="1:11" x14ac:dyDescent="0.2">
      <c r="A225">
        <v>224</v>
      </c>
      <c r="B225" t="s">
        <v>251</v>
      </c>
      <c r="C225" t="s">
        <v>92</v>
      </c>
      <c r="D225">
        <v>15</v>
      </c>
      <c r="E225" t="s">
        <v>27</v>
      </c>
      <c r="F225" t="s">
        <v>47</v>
      </c>
      <c r="G225" t="s">
        <v>14</v>
      </c>
      <c r="H225" s="30">
        <v>17.001704804175802</v>
      </c>
      <c r="I225" s="61">
        <v>23.021092740516799</v>
      </c>
      <c r="J225" s="61">
        <v>23.528086629436864</v>
      </c>
      <c r="K225" s="58">
        <v>118.95</v>
      </c>
    </row>
    <row r="226" spans="1:11" x14ac:dyDescent="0.2">
      <c r="A226">
        <v>225</v>
      </c>
      <c r="B226" t="s">
        <v>252</v>
      </c>
      <c r="C226" t="s">
        <v>92</v>
      </c>
      <c r="D226">
        <v>15</v>
      </c>
      <c r="E226" t="s">
        <v>12</v>
      </c>
      <c r="F226" t="s">
        <v>56</v>
      </c>
      <c r="G226" t="s">
        <v>14</v>
      </c>
      <c r="H226" s="30">
        <v>17.001704804175802</v>
      </c>
      <c r="I226" s="61">
        <v>10.137658718266501</v>
      </c>
      <c r="J226" s="61">
        <v>10.18028754120547</v>
      </c>
      <c r="K226" s="58">
        <v>53.32</v>
      </c>
    </row>
    <row r="227" spans="1:11" x14ac:dyDescent="0.2">
      <c r="A227">
        <v>226</v>
      </c>
      <c r="B227" t="s">
        <v>253</v>
      </c>
      <c r="C227" t="s">
        <v>92</v>
      </c>
      <c r="D227">
        <v>15</v>
      </c>
      <c r="E227" t="s">
        <v>16</v>
      </c>
      <c r="F227" t="s">
        <v>56</v>
      </c>
      <c r="G227" t="s">
        <v>14</v>
      </c>
      <c r="H227" s="30">
        <v>17.001704804175802</v>
      </c>
      <c r="I227" s="61">
        <v>15.0273713623705</v>
      </c>
      <c r="J227" s="61">
        <v>15.612284907018896</v>
      </c>
      <c r="K227" s="58">
        <v>80.09</v>
      </c>
    </row>
    <row r="228" spans="1:11" x14ac:dyDescent="0.2">
      <c r="A228">
        <v>227</v>
      </c>
      <c r="B228" t="s">
        <v>254</v>
      </c>
      <c r="C228" t="s">
        <v>92</v>
      </c>
      <c r="D228">
        <v>15</v>
      </c>
      <c r="E228" t="s">
        <v>18</v>
      </c>
      <c r="F228" t="s">
        <v>56</v>
      </c>
      <c r="G228" t="s">
        <v>14</v>
      </c>
      <c r="H228" s="30">
        <v>17.001704804175802</v>
      </c>
      <c r="I228" s="61">
        <v>19.817763913965301</v>
      </c>
      <c r="J228" s="61">
        <v>20.605452684372899</v>
      </c>
      <c r="K228" s="58">
        <v>98.99</v>
      </c>
    </row>
    <row r="229" spans="1:11" x14ac:dyDescent="0.2">
      <c r="A229">
        <v>228</v>
      </c>
      <c r="B229" t="s">
        <v>255</v>
      </c>
      <c r="C229" t="s">
        <v>92</v>
      </c>
      <c r="D229">
        <v>15</v>
      </c>
      <c r="E229" t="s">
        <v>20</v>
      </c>
      <c r="F229" t="s">
        <v>56</v>
      </c>
      <c r="G229" t="s">
        <v>14</v>
      </c>
      <c r="H229" s="30">
        <v>17.001704804175802</v>
      </c>
      <c r="I229" s="61">
        <v>25.374287929643302</v>
      </c>
      <c r="J229" s="61">
        <v>27.502215970585915</v>
      </c>
      <c r="K229" s="58">
        <v>113.23</v>
      </c>
    </row>
    <row r="230" spans="1:11" x14ac:dyDescent="0.2">
      <c r="A230">
        <v>229</v>
      </c>
      <c r="B230" t="s">
        <v>256</v>
      </c>
      <c r="C230" t="s">
        <v>92</v>
      </c>
      <c r="D230">
        <v>15</v>
      </c>
      <c r="E230" t="s">
        <v>1133</v>
      </c>
      <c r="F230" t="s">
        <v>56</v>
      </c>
      <c r="G230" t="s">
        <v>14</v>
      </c>
      <c r="H230" s="30">
        <v>17.001704804175802</v>
      </c>
      <c r="I230" s="61">
        <v>30.823676970687199</v>
      </c>
      <c r="J230" s="61">
        <v>31.422525857348042</v>
      </c>
      <c r="K230" s="58">
        <v>130.26</v>
      </c>
    </row>
    <row r="231" spans="1:11" x14ac:dyDescent="0.2">
      <c r="A231">
        <v>230</v>
      </c>
      <c r="B231" t="s">
        <v>257</v>
      </c>
      <c r="C231" t="s">
        <v>92</v>
      </c>
      <c r="D231">
        <v>15</v>
      </c>
      <c r="E231" t="s">
        <v>1134</v>
      </c>
      <c r="F231" t="s">
        <v>56</v>
      </c>
      <c r="G231" t="s">
        <v>23</v>
      </c>
      <c r="H231" s="30">
        <v>17.001704804175802</v>
      </c>
      <c r="I231" s="61">
        <v>39.827223626266601</v>
      </c>
      <c r="J231" s="61">
        <v>38.934091858318894</v>
      </c>
      <c r="K231" s="58">
        <v>211.32</v>
      </c>
    </row>
    <row r="232" spans="1:11" x14ac:dyDescent="0.2">
      <c r="A232">
        <v>231</v>
      </c>
      <c r="B232" t="s">
        <v>258</v>
      </c>
      <c r="C232" t="s">
        <v>92</v>
      </c>
      <c r="D232">
        <v>15</v>
      </c>
      <c r="E232" t="s">
        <v>25</v>
      </c>
      <c r="F232" t="s">
        <v>56</v>
      </c>
      <c r="G232" t="s">
        <v>23</v>
      </c>
      <c r="H232" s="30">
        <v>17.001704804175802</v>
      </c>
      <c r="I232" s="61">
        <v>32.616421387126799</v>
      </c>
      <c r="J232" s="61">
        <v>30.721210573527145</v>
      </c>
      <c r="K232" s="58">
        <v>151.33000000000001</v>
      </c>
    </row>
    <row r="233" spans="1:11" x14ac:dyDescent="0.2">
      <c r="A233">
        <v>232</v>
      </c>
      <c r="B233" t="s">
        <v>259</v>
      </c>
      <c r="C233" t="s">
        <v>92</v>
      </c>
      <c r="D233">
        <v>15</v>
      </c>
      <c r="E233" t="s">
        <v>27</v>
      </c>
      <c r="F233" t="s">
        <v>56</v>
      </c>
      <c r="G233" t="s">
        <v>14</v>
      </c>
      <c r="H233" s="30">
        <v>17.001704804175802</v>
      </c>
      <c r="I233" s="61">
        <v>24.715906899854499</v>
      </c>
      <c r="J233" s="61">
        <v>25.642904111295863</v>
      </c>
      <c r="K233" s="58">
        <v>126.47</v>
      </c>
    </row>
    <row r="234" spans="1:11" x14ac:dyDescent="0.2">
      <c r="A234">
        <v>233</v>
      </c>
      <c r="B234" t="s">
        <v>260</v>
      </c>
      <c r="C234" t="s">
        <v>92</v>
      </c>
      <c r="D234">
        <v>15</v>
      </c>
      <c r="E234" t="s">
        <v>12</v>
      </c>
      <c r="F234" t="s">
        <v>65</v>
      </c>
      <c r="G234" t="s">
        <v>14</v>
      </c>
      <c r="H234" s="30">
        <v>17.001704804175802</v>
      </c>
      <c r="I234" s="61">
        <v>9.9378559509396798</v>
      </c>
      <c r="J234" s="61">
        <v>9.9782954543380988</v>
      </c>
      <c r="K234" s="58">
        <v>55.65</v>
      </c>
    </row>
    <row r="235" spans="1:11" x14ac:dyDescent="0.2">
      <c r="A235">
        <v>234</v>
      </c>
      <c r="B235" t="s">
        <v>261</v>
      </c>
      <c r="C235" t="s">
        <v>92</v>
      </c>
      <c r="D235">
        <v>15</v>
      </c>
      <c r="E235" t="s">
        <v>16</v>
      </c>
      <c r="F235" t="s">
        <v>65</v>
      </c>
      <c r="G235" t="s">
        <v>14</v>
      </c>
      <c r="H235" s="30">
        <v>17.001704804175802</v>
      </c>
      <c r="I235" s="61">
        <v>14.173469208335</v>
      </c>
      <c r="J235" s="61">
        <v>14.71198283998746</v>
      </c>
      <c r="K235" s="58">
        <v>81</v>
      </c>
    </row>
    <row r="236" spans="1:11" x14ac:dyDescent="0.2">
      <c r="A236">
        <v>235</v>
      </c>
      <c r="B236" t="s">
        <v>262</v>
      </c>
      <c r="C236" t="s">
        <v>92</v>
      </c>
      <c r="D236">
        <v>15</v>
      </c>
      <c r="E236" t="s">
        <v>18</v>
      </c>
      <c r="F236" t="s">
        <v>65</v>
      </c>
      <c r="G236" t="s">
        <v>14</v>
      </c>
      <c r="H236" s="30">
        <v>17.001704804175802</v>
      </c>
      <c r="I236" s="61">
        <v>17.960079266616599</v>
      </c>
      <c r="J236" s="61">
        <v>18.02425177320336</v>
      </c>
      <c r="K236" s="58">
        <v>93.61</v>
      </c>
    </row>
    <row r="237" spans="1:11" x14ac:dyDescent="0.2">
      <c r="A237">
        <v>236</v>
      </c>
      <c r="B237" t="s">
        <v>263</v>
      </c>
      <c r="C237" t="s">
        <v>92</v>
      </c>
      <c r="D237">
        <v>15</v>
      </c>
      <c r="E237" t="s">
        <v>20</v>
      </c>
      <c r="F237" t="s">
        <v>65</v>
      </c>
      <c r="G237" t="s">
        <v>14</v>
      </c>
      <c r="H237" s="30">
        <v>17.001704804175802</v>
      </c>
      <c r="I237" s="61">
        <v>22.378359733269001</v>
      </c>
      <c r="J237" s="61">
        <v>24.03482154176195</v>
      </c>
      <c r="K237" s="58">
        <v>110.4</v>
      </c>
    </row>
    <row r="238" spans="1:11" x14ac:dyDescent="0.2">
      <c r="A238">
        <v>237</v>
      </c>
      <c r="B238" t="s">
        <v>264</v>
      </c>
      <c r="C238" t="s">
        <v>92</v>
      </c>
      <c r="D238">
        <v>15</v>
      </c>
      <c r="E238" t="s">
        <v>1133</v>
      </c>
      <c r="F238" t="s">
        <v>65</v>
      </c>
      <c r="G238" t="s">
        <v>14</v>
      </c>
      <c r="H238" s="30">
        <v>17.001704804175802</v>
      </c>
      <c r="I238" s="61">
        <v>26.3160972865712</v>
      </c>
      <c r="J238" s="61">
        <v>23.901463282638524</v>
      </c>
      <c r="K238" s="58">
        <v>114.29</v>
      </c>
    </row>
    <row r="239" spans="1:11" x14ac:dyDescent="0.2">
      <c r="A239">
        <v>238</v>
      </c>
      <c r="B239" t="s">
        <v>265</v>
      </c>
      <c r="C239" t="s">
        <v>92</v>
      </c>
      <c r="D239">
        <v>15</v>
      </c>
      <c r="E239" t="s">
        <v>1134</v>
      </c>
      <c r="F239" t="s">
        <v>65</v>
      </c>
      <c r="G239" t="s">
        <v>23</v>
      </c>
      <c r="H239" s="30">
        <v>17.001704804175802</v>
      </c>
      <c r="I239" s="61">
        <v>37.584089612648697</v>
      </c>
      <c r="J239" s="61">
        <v>36.539376007985979</v>
      </c>
      <c r="K239" s="58">
        <v>182.46</v>
      </c>
    </row>
    <row r="240" spans="1:11" x14ac:dyDescent="0.2">
      <c r="A240">
        <v>239</v>
      </c>
      <c r="B240" t="s">
        <v>266</v>
      </c>
      <c r="C240" t="s">
        <v>92</v>
      </c>
      <c r="D240">
        <v>15</v>
      </c>
      <c r="E240" t="s">
        <v>25</v>
      </c>
      <c r="F240" t="s">
        <v>65</v>
      </c>
      <c r="G240" t="s">
        <v>23</v>
      </c>
      <c r="H240" s="30">
        <v>17.001704804175802</v>
      </c>
      <c r="I240" s="61">
        <v>30.371981181823301</v>
      </c>
      <c r="J240" s="61">
        <v>27.366373143012289</v>
      </c>
      <c r="K240" s="58">
        <v>119.34</v>
      </c>
    </row>
    <row r="241" spans="1:11" x14ac:dyDescent="0.2">
      <c r="A241">
        <v>240</v>
      </c>
      <c r="B241" t="s">
        <v>267</v>
      </c>
      <c r="C241" t="s">
        <v>92</v>
      </c>
      <c r="D241">
        <v>15</v>
      </c>
      <c r="E241" t="s">
        <v>27</v>
      </c>
      <c r="F241" t="s">
        <v>65</v>
      </c>
      <c r="G241" t="s">
        <v>14</v>
      </c>
      <c r="H241" s="30">
        <v>17.001704804175802</v>
      </c>
      <c r="I241" s="61">
        <v>25.1495264161316</v>
      </c>
      <c r="J241" s="61">
        <v>22.236327828023498</v>
      </c>
      <c r="K241" s="58">
        <v>118.36</v>
      </c>
    </row>
    <row r="242" spans="1:11" x14ac:dyDescent="0.2">
      <c r="A242">
        <v>241</v>
      </c>
      <c r="B242" t="s">
        <v>268</v>
      </c>
      <c r="C242" t="s">
        <v>92</v>
      </c>
      <c r="D242">
        <v>15</v>
      </c>
      <c r="E242" t="s">
        <v>12</v>
      </c>
      <c r="F242" t="s">
        <v>74</v>
      </c>
      <c r="G242" t="s">
        <v>14</v>
      </c>
      <c r="H242" s="30">
        <v>17.001704804175802</v>
      </c>
      <c r="I242" s="61">
        <v>8.5911441489578309</v>
      </c>
      <c r="J242" s="61">
        <v>8.6104688717996858</v>
      </c>
      <c r="K242" s="58">
        <v>61.9</v>
      </c>
    </row>
    <row r="243" spans="1:11" x14ac:dyDescent="0.2">
      <c r="A243">
        <v>242</v>
      </c>
      <c r="B243" t="s">
        <v>269</v>
      </c>
      <c r="C243" t="s">
        <v>92</v>
      </c>
      <c r="D243">
        <v>15</v>
      </c>
      <c r="E243" t="s">
        <v>16</v>
      </c>
      <c r="F243" t="s">
        <v>74</v>
      </c>
      <c r="G243" t="s">
        <v>14</v>
      </c>
      <c r="H243" s="30">
        <v>17.001704804175802</v>
      </c>
      <c r="I243" s="61">
        <v>11.6490419648675</v>
      </c>
      <c r="J243" s="61">
        <v>12.02663676901442</v>
      </c>
      <c r="K243" s="58">
        <v>86.07</v>
      </c>
    </row>
    <row r="244" spans="1:11" x14ac:dyDescent="0.2">
      <c r="A244">
        <v>243</v>
      </c>
      <c r="B244" t="s">
        <v>270</v>
      </c>
      <c r="C244" t="s">
        <v>92</v>
      </c>
      <c r="D244">
        <v>15</v>
      </c>
      <c r="E244" t="s">
        <v>18</v>
      </c>
      <c r="F244" t="s">
        <v>74</v>
      </c>
      <c r="G244" t="s">
        <v>14</v>
      </c>
      <c r="H244" s="30">
        <v>17.001704804175802</v>
      </c>
      <c r="I244" s="61">
        <v>14.071585511225001</v>
      </c>
      <c r="J244" s="61">
        <v>13.697126975904443</v>
      </c>
      <c r="K244" s="58">
        <v>92.28</v>
      </c>
    </row>
    <row r="245" spans="1:11" x14ac:dyDescent="0.2">
      <c r="A245">
        <v>244</v>
      </c>
      <c r="B245" t="s">
        <v>271</v>
      </c>
      <c r="C245" t="s">
        <v>92</v>
      </c>
      <c r="D245">
        <v>15</v>
      </c>
      <c r="E245" t="s">
        <v>20</v>
      </c>
      <c r="F245" t="s">
        <v>74</v>
      </c>
      <c r="G245" t="s">
        <v>14</v>
      </c>
      <c r="H245" s="30">
        <v>17.001704804175802</v>
      </c>
      <c r="I245" s="61">
        <v>17.009499336140699</v>
      </c>
      <c r="J245" s="61">
        <v>18.442728729577858</v>
      </c>
      <c r="K245" s="58">
        <v>105.01</v>
      </c>
    </row>
    <row r="246" spans="1:11" x14ac:dyDescent="0.2">
      <c r="A246">
        <v>245</v>
      </c>
      <c r="B246" t="s">
        <v>272</v>
      </c>
      <c r="C246" t="s">
        <v>92</v>
      </c>
      <c r="D246">
        <v>15</v>
      </c>
      <c r="E246" t="s">
        <v>1133</v>
      </c>
      <c r="F246" t="s">
        <v>74</v>
      </c>
      <c r="G246" t="s">
        <v>14</v>
      </c>
      <c r="H246" s="30">
        <v>17.001704804175802</v>
      </c>
      <c r="I246" s="61">
        <v>19.333874797300801</v>
      </c>
      <c r="J246" s="61">
        <v>17.244479292458806</v>
      </c>
      <c r="K246" s="58">
        <v>104.12</v>
      </c>
    </row>
    <row r="247" spans="1:11" x14ac:dyDescent="0.2">
      <c r="A247">
        <v>246</v>
      </c>
      <c r="B247" t="s">
        <v>273</v>
      </c>
      <c r="C247" t="s">
        <v>92</v>
      </c>
      <c r="D247">
        <v>15</v>
      </c>
      <c r="E247" t="s">
        <v>1134</v>
      </c>
      <c r="F247" t="s">
        <v>74</v>
      </c>
      <c r="G247" t="s">
        <v>23</v>
      </c>
      <c r="H247" s="30">
        <v>17.001704804175802</v>
      </c>
      <c r="I247" s="61">
        <v>30.9105922264254</v>
      </c>
      <c r="J247" s="61">
        <v>29.170872565180382</v>
      </c>
      <c r="K247" s="58">
        <v>177.94</v>
      </c>
    </row>
    <row r="248" spans="1:11" x14ac:dyDescent="0.2">
      <c r="A248">
        <v>247</v>
      </c>
      <c r="B248" t="s">
        <v>274</v>
      </c>
      <c r="C248" t="s">
        <v>92</v>
      </c>
      <c r="D248">
        <v>15</v>
      </c>
      <c r="E248" t="s">
        <v>25</v>
      </c>
      <c r="F248" t="s">
        <v>74</v>
      </c>
      <c r="G248" t="s">
        <v>23</v>
      </c>
      <c r="H248" s="30">
        <v>17.001704804175802</v>
      </c>
      <c r="I248" s="61">
        <v>24.571317337666599</v>
      </c>
      <c r="J248" s="61">
        <v>21.147429056577117</v>
      </c>
      <c r="K248" s="58">
        <v>134.41</v>
      </c>
    </row>
    <row r="249" spans="1:11" x14ac:dyDescent="0.2">
      <c r="A249">
        <v>248</v>
      </c>
      <c r="B249" t="s">
        <v>275</v>
      </c>
      <c r="C249" t="s">
        <v>92</v>
      </c>
      <c r="D249">
        <v>15</v>
      </c>
      <c r="E249" t="s">
        <v>27</v>
      </c>
      <c r="F249" t="s">
        <v>74</v>
      </c>
      <c r="G249" t="s">
        <v>14</v>
      </c>
      <c r="H249" s="30">
        <v>17.001704804175802</v>
      </c>
      <c r="I249" s="61">
        <v>22.934504703867201</v>
      </c>
      <c r="J249" s="61">
        <v>20.722381333279372</v>
      </c>
      <c r="K249" s="58">
        <v>125.75</v>
      </c>
    </row>
    <row r="250" spans="1:11" x14ac:dyDescent="0.2">
      <c r="A250">
        <v>249</v>
      </c>
      <c r="B250" t="s">
        <v>276</v>
      </c>
      <c r="C250" t="s">
        <v>92</v>
      </c>
      <c r="D250">
        <v>15</v>
      </c>
      <c r="E250" t="s">
        <v>12</v>
      </c>
      <c r="F250" t="s">
        <v>83</v>
      </c>
      <c r="G250" t="s">
        <v>14</v>
      </c>
      <c r="H250" s="30">
        <v>17.001704804175802</v>
      </c>
      <c r="I250" s="61">
        <v>8.5492365441802498</v>
      </c>
      <c r="J250" s="61">
        <v>8.5157188077662802</v>
      </c>
      <c r="K250" s="58">
        <v>45.71</v>
      </c>
    </row>
    <row r="251" spans="1:11" x14ac:dyDescent="0.2">
      <c r="A251">
        <v>250</v>
      </c>
      <c r="B251" t="s">
        <v>277</v>
      </c>
      <c r="C251" t="s">
        <v>92</v>
      </c>
      <c r="D251">
        <v>15</v>
      </c>
      <c r="E251" t="s">
        <v>16</v>
      </c>
      <c r="F251" t="s">
        <v>83</v>
      </c>
      <c r="G251" t="s">
        <v>14</v>
      </c>
      <c r="H251" s="30">
        <v>17.001704804175802</v>
      </c>
      <c r="I251" s="61">
        <v>12.1008716365592</v>
      </c>
      <c r="J251" s="61">
        <v>12.233575341974969</v>
      </c>
      <c r="K251" s="58">
        <v>65.150000000000006</v>
      </c>
    </row>
    <row r="252" spans="1:11" x14ac:dyDescent="0.2">
      <c r="A252">
        <v>251</v>
      </c>
      <c r="B252" t="s">
        <v>278</v>
      </c>
      <c r="C252" t="s">
        <v>92</v>
      </c>
      <c r="D252">
        <v>15</v>
      </c>
      <c r="E252" t="s">
        <v>18</v>
      </c>
      <c r="F252" t="s">
        <v>83</v>
      </c>
      <c r="G252" t="s">
        <v>14</v>
      </c>
      <c r="H252" s="30">
        <v>17.001704804175802</v>
      </c>
      <c r="I252" s="61">
        <v>15.219376032948199</v>
      </c>
      <c r="J252" s="61">
        <v>14.878103595832201</v>
      </c>
      <c r="K252" s="58">
        <v>75.19</v>
      </c>
    </row>
    <row r="253" spans="1:11" x14ac:dyDescent="0.2">
      <c r="A253">
        <v>252</v>
      </c>
      <c r="B253" t="s">
        <v>279</v>
      </c>
      <c r="C253" t="s">
        <v>92</v>
      </c>
      <c r="D253">
        <v>15</v>
      </c>
      <c r="E253" t="s">
        <v>20</v>
      </c>
      <c r="F253" t="s">
        <v>83</v>
      </c>
      <c r="G253" t="s">
        <v>14</v>
      </c>
      <c r="H253" s="30">
        <v>17.001704804175802</v>
      </c>
      <c r="I253" s="61">
        <v>18.8706448793112</v>
      </c>
      <c r="J253" s="61">
        <v>20.580629378512491</v>
      </c>
      <c r="K253" s="58">
        <v>90.36</v>
      </c>
    </row>
    <row r="254" spans="1:11" x14ac:dyDescent="0.2">
      <c r="A254">
        <v>253</v>
      </c>
      <c r="B254" t="s">
        <v>280</v>
      </c>
      <c r="C254" t="s">
        <v>92</v>
      </c>
      <c r="D254">
        <v>15</v>
      </c>
      <c r="E254" t="s">
        <v>1133</v>
      </c>
      <c r="F254" t="s">
        <v>83</v>
      </c>
      <c r="G254" t="s">
        <v>14</v>
      </c>
      <c r="H254" s="30">
        <v>17.001704804175802</v>
      </c>
      <c r="I254" s="61">
        <v>22.066168280406401</v>
      </c>
      <c r="J254" s="61">
        <v>19.280405029639731</v>
      </c>
      <c r="K254" s="58">
        <v>89.51</v>
      </c>
    </row>
    <row r="255" spans="1:11" x14ac:dyDescent="0.2">
      <c r="A255">
        <v>254</v>
      </c>
      <c r="B255" t="s">
        <v>281</v>
      </c>
      <c r="C255" t="s">
        <v>92</v>
      </c>
      <c r="D255">
        <v>15</v>
      </c>
      <c r="E255" t="s">
        <v>1134</v>
      </c>
      <c r="F255" t="s">
        <v>83</v>
      </c>
      <c r="G255" t="s">
        <v>23</v>
      </c>
      <c r="H255" s="30">
        <v>17.001704804175802</v>
      </c>
      <c r="I255" s="61">
        <v>32.091415210681298</v>
      </c>
      <c r="J255" s="61">
        <v>31.563063968253992</v>
      </c>
      <c r="K255" s="58">
        <v>138.15</v>
      </c>
    </row>
    <row r="256" spans="1:11" x14ac:dyDescent="0.2">
      <c r="A256">
        <v>255</v>
      </c>
      <c r="B256" t="s">
        <v>282</v>
      </c>
      <c r="C256" t="s">
        <v>92</v>
      </c>
      <c r="D256">
        <v>15</v>
      </c>
      <c r="E256" t="s">
        <v>25</v>
      </c>
      <c r="F256" t="s">
        <v>83</v>
      </c>
      <c r="G256" t="s">
        <v>23</v>
      </c>
      <c r="H256" s="30">
        <v>17.001704804175802</v>
      </c>
      <c r="I256" s="61">
        <v>25.8675158939059</v>
      </c>
      <c r="J256" s="61">
        <v>20.127650942804259</v>
      </c>
      <c r="K256" s="58">
        <v>94.26</v>
      </c>
    </row>
    <row r="257" spans="1:11" x14ac:dyDescent="0.2">
      <c r="A257">
        <v>256</v>
      </c>
      <c r="B257" t="s">
        <v>283</v>
      </c>
      <c r="C257" t="s">
        <v>92</v>
      </c>
      <c r="D257">
        <v>15</v>
      </c>
      <c r="E257" t="s">
        <v>27</v>
      </c>
      <c r="F257" t="s">
        <v>83</v>
      </c>
      <c r="G257" t="s">
        <v>14</v>
      </c>
      <c r="H257" s="30">
        <v>17.001704804175802</v>
      </c>
      <c r="I257" s="61">
        <v>21.801995567176899</v>
      </c>
      <c r="J257" s="61">
        <v>18.892400864924348</v>
      </c>
      <c r="K257" s="58">
        <v>99.52</v>
      </c>
    </row>
    <row r="258" spans="1:11" x14ac:dyDescent="0.2">
      <c r="A258">
        <v>257</v>
      </c>
      <c r="B258" t="s">
        <v>284</v>
      </c>
      <c r="C258" t="s">
        <v>11</v>
      </c>
      <c r="D258">
        <v>30</v>
      </c>
      <c r="E258" t="s">
        <v>12</v>
      </c>
      <c r="F258" t="s">
        <v>13</v>
      </c>
      <c r="G258" t="s">
        <v>14</v>
      </c>
      <c r="H258" s="30">
        <v>31.522159720798399</v>
      </c>
      <c r="I258" s="61">
        <v>23.9415681440707</v>
      </c>
      <c r="J258" s="61">
        <v>24.028687115476629</v>
      </c>
      <c r="K258" s="58">
        <v>99.67</v>
      </c>
    </row>
    <row r="259" spans="1:11" x14ac:dyDescent="0.2">
      <c r="A259">
        <v>258</v>
      </c>
      <c r="B259" t="s">
        <v>285</v>
      </c>
      <c r="C259" t="s">
        <v>11</v>
      </c>
      <c r="D259">
        <v>30</v>
      </c>
      <c r="E259" t="s">
        <v>16</v>
      </c>
      <c r="F259" t="s">
        <v>13</v>
      </c>
      <c r="G259" t="s">
        <v>14</v>
      </c>
      <c r="H259" s="30">
        <v>31.522159720798399</v>
      </c>
      <c r="I259" s="61">
        <v>35.626273422658301</v>
      </c>
      <c r="J259" s="61">
        <v>36.892564451723914</v>
      </c>
      <c r="K259" s="58">
        <v>153.28</v>
      </c>
    </row>
    <row r="260" spans="1:11" x14ac:dyDescent="0.2">
      <c r="A260">
        <v>259</v>
      </c>
      <c r="B260" t="s">
        <v>286</v>
      </c>
      <c r="C260" t="s">
        <v>11</v>
      </c>
      <c r="D260">
        <v>30</v>
      </c>
      <c r="E260" t="s">
        <v>18</v>
      </c>
      <c r="F260" t="s">
        <v>13</v>
      </c>
      <c r="G260" t="s">
        <v>14</v>
      </c>
      <c r="H260" s="30">
        <v>31.522159720798399</v>
      </c>
      <c r="I260" s="61">
        <v>47.1789881139633</v>
      </c>
      <c r="J260" s="61">
        <v>49.538515702915802</v>
      </c>
      <c r="K260" s="58">
        <v>195.78</v>
      </c>
    </row>
    <row r="261" spans="1:11" x14ac:dyDescent="0.2">
      <c r="A261">
        <v>260</v>
      </c>
      <c r="B261" t="s">
        <v>287</v>
      </c>
      <c r="C261" t="s">
        <v>11</v>
      </c>
      <c r="D261">
        <v>30</v>
      </c>
      <c r="E261" t="s">
        <v>20</v>
      </c>
      <c r="F261" t="s">
        <v>13</v>
      </c>
      <c r="G261" t="s">
        <v>14</v>
      </c>
      <c r="H261" s="30">
        <v>31.522159720798399</v>
      </c>
      <c r="I261" s="61">
        <v>60.585095439888299</v>
      </c>
      <c r="J261" s="61">
        <v>65.285966572001385</v>
      </c>
      <c r="K261" s="58">
        <v>247.07</v>
      </c>
    </row>
    <row r="262" spans="1:11" x14ac:dyDescent="0.2">
      <c r="A262">
        <v>261</v>
      </c>
      <c r="B262" t="s">
        <v>288</v>
      </c>
      <c r="C262" t="s">
        <v>11</v>
      </c>
      <c r="D262">
        <v>30</v>
      </c>
      <c r="E262" t="s">
        <v>1133</v>
      </c>
      <c r="F262" t="s">
        <v>13</v>
      </c>
      <c r="G262" t="s">
        <v>14</v>
      </c>
      <c r="H262" s="30">
        <v>31.522159720798399</v>
      </c>
      <c r="I262" s="61">
        <v>73.863863227856797</v>
      </c>
      <c r="J262" s="61">
        <v>76.054505514366113</v>
      </c>
      <c r="K262" s="58">
        <v>285.89999999999998</v>
      </c>
    </row>
    <row r="263" spans="1:11" x14ac:dyDescent="0.2">
      <c r="A263">
        <v>262</v>
      </c>
      <c r="B263" t="s">
        <v>289</v>
      </c>
      <c r="C263" t="s">
        <v>11</v>
      </c>
      <c r="D263">
        <v>30</v>
      </c>
      <c r="E263" t="s">
        <v>1134</v>
      </c>
      <c r="F263" t="s">
        <v>13</v>
      </c>
      <c r="G263" t="s">
        <v>23</v>
      </c>
      <c r="H263" s="30">
        <v>31.522159720798399</v>
      </c>
      <c r="I263" s="61">
        <v>94.415628902444297</v>
      </c>
      <c r="J263" s="61">
        <v>94.986713502435038</v>
      </c>
      <c r="K263" s="58">
        <v>393.33</v>
      </c>
    </row>
    <row r="264" spans="1:11" x14ac:dyDescent="0.2">
      <c r="A264">
        <v>263</v>
      </c>
      <c r="B264" t="s">
        <v>290</v>
      </c>
      <c r="C264" t="s">
        <v>11</v>
      </c>
      <c r="D264">
        <v>30</v>
      </c>
      <c r="E264" t="s">
        <v>25</v>
      </c>
      <c r="F264" t="s">
        <v>13</v>
      </c>
      <c r="G264" t="s">
        <v>23</v>
      </c>
      <c r="H264" s="30">
        <v>31.522159720798399</v>
      </c>
      <c r="I264" s="61">
        <v>77.427270685876806</v>
      </c>
      <c r="J264" s="61">
        <v>74.040906872400186</v>
      </c>
      <c r="K264" s="58">
        <v>280.44</v>
      </c>
    </row>
    <row r="265" spans="1:11" x14ac:dyDescent="0.2">
      <c r="A265">
        <v>264</v>
      </c>
      <c r="B265" t="s">
        <v>291</v>
      </c>
      <c r="C265" t="s">
        <v>11</v>
      </c>
      <c r="D265">
        <v>30</v>
      </c>
      <c r="E265" t="s">
        <v>27</v>
      </c>
      <c r="F265" t="s">
        <v>13</v>
      </c>
      <c r="G265" t="s">
        <v>14</v>
      </c>
      <c r="H265" s="30">
        <v>31.522159720798399</v>
      </c>
      <c r="I265" s="61">
        <v>58.162252122491203</v>
      </c>
      <c r="J265" s="61">
        <v>60.709972011952004</v>
      </c>
      <c r="K265" s="58">
        <v>256.60000000000002</v>
      </c>
    </row>
    <row r="266" spans="1:11" x14ac:dyDescent="0.2">
      <c r="A266">
        <v>265</v>
      </c>
      <c r="B266" t="s">
        <v>292</v>
      </c>
      <c r="C266" t="s">
        <v>11</v>
      </c>
      <c r="D266">
        <v>30</v>
      </c>
      <c r="E266" t="s">
        <v>12</v>
      </c>
      <c r="F266" t="s">
        <v>29</v>
      </c>
      <c r="G266" t="s">
        <v>14</v>
      </c>
      <c r="H266" s="30">
        <v>31.522159720798399</v>
      </c>
      <c r="I266" s="61">
        <v>23.052312025803801</v>
      </c>
      <c r="J266" s="61">
        <v>23.138034209050652</v>
      </c>
      <c r="K266" s="58">
        <v>188.38</v>
      </c>
    </row>
    <row r="267" spans="1:11" x14ac:dyDescent="0.2">
      <c r="A267">
        <v>266</v>
      </c>
      <c r="B267" t="s">
        <v>293</v>
      </c>
      <c r="C267" t="s">
        <v>11</v>
      </c>
      <c r="D267">
        <v>30</v>
      </c>
      <c r="E267" t="s">
        <v>16</v>
      </c>
      <c r="F267" t="s">
        <v>29</v>
      </c>
      <c r="G267" t="s">
        <v>14</v>
      </c>
      <c r="H267" s="30">
        <v>31.522159720798399</v>
      </c>
      <c r="I267" s="61">
        <v>34.685125568283802</v>
      </c>
      <c r="J267" s="61">
        <v>35.933668348742145</v>
      </c>
      <c r="K267" s="58">
        <v>273.44</v>
      </c>
    </row>
    <row r="268" spans="1:11" x14ac:dyDescent="0.2">
      <c r="A268">
        <v>267</v>
      </c>
      <c r="B268" t="s">
        <v>294</v>
      </c>
      <c r="C268" t="s">
        <v>11</v>
      </c>
      <c r="D268">
        <v>30</v>
      </c>
      <c r="E268" t="s">
        <v>18</v>
      </c>
      <c r="F268" t="s">
        <v>29</v>
      </c>
      <c r="G268" t="s">
        <v>14</v>
      </c>
      <c r="H268" s="30">
        <v>31.522159720798399</v>
      </c>
      <c r="I268" s="61">
        <v>46.494348152978098</v>
      </c>
      <c r="J268" s="61">
        <v>48.833349651512776</v>
      </c>
      <c r="K268" s="58">
        <v>337.45</v>
      </c>
    </row>
    <row r="269" spans="1:11" x14ac:dyDescent="0.2">
      <c r="A269">
        <v>268</v>
      </c>
      <c r="B269" t="s">
        <v>295</v>
      </c>
      <c r="C269" t="s">
        <v>11</v>
      </c>
      <c r="D269">
        <v>30</v>
      </c>
      <c r="E269" t="s">
        <v>20</v>
      </c>
      <c r="F269" t="s">
        <v>29</v>
      </c>
      <c r="G269" t="s">
        <v>14</v>
      </c>
      <c r="H269" s="30">
        <v>31.522159720798399</v>
      </c>
      <c r="I269" s="61">
        <v>60.228771913693102</v>
      </c>
      <c r="J269" s="61">
        <v>64.911457388497652</v>
      </c>
      <c r="K269" s="58">
        <v>398.17</v>
      </c>
    </row>
    <row r="270" spans="1:11" x14ac:dyDescent="0.2">
      <c r="A270">
        <v>269</v>
      </c>
      <c r="B270" t="s">
        <v>296</v>
      </c>
      <c r="C270" t="s">
        <v>11</v>
      </c>
      <c r="D270">
        <v>30</v>
      </c>
      <c r="E270" t="s">
        <v>1133</v>
      </c>
      <c r="F270" t="s">
        <v>29</v>
      </c>
      <c r="G270" t="s">
        <v>14</v>
      </c>
      <c r="H270" s="30">
        <v>31.522159720798399</v>
      </c>
      <c r="I270" s="61">
        <v>74.233588147552297</v>
      </c>
      <c r="J270" s="61">
        <v>76.431915846422754</v>
      </c>
      <c r="K270" s="58">
        <v>471.45</v>
      </c>
    </row>
    <row r="271" spans="1:11" x14ac:dyDescent="0.2">
      <c r="A271">
        <v>270</v>
      </c>
      <c r="B271" t="s">
        <v>297</v>
      </c>
      <c r="C271" t="s">
        <v>11</v>
      </c>
      <c r="D271">
        <v>30</v>
      </c>
      <c r="E271" t="s">
        <v>1134</v>
      </c>
      <c r="F271" t="s">
        <v>29</v>
      </c>
      <c r="G271" t="s">
        <v>23</v>
      </c>
      <c r="H271" s="30">
        <v>31.522159720798399</v>
      </c>
      <c r="I271" s="61">
        <v>91.907003576150899</v>
      </c>
      <c r="J271" s="61">
        <v>92.466712422234465</v>
      </c>
      <c r="K271" s="58">
        <v>710.6</v>
      </c>
    </row>
    <row r="272" spans="1:11" x14ac:dyDescent="0.2">
      <c r="A272">
        <v>271</v>
      </c>
      <c r="B272" t="s">
        <v>298</v>
      </c>
      <c r="C272" t="s">
        <v>11</v>
      </c>
      <c r="D272">
        <v>30</v>
      </c>
      <c r="E272" t="s">
        <v>25</v>
      </c>
      <c r="F272" t="s">
        <v>29</v>
      </c>
      <c r="G272" t="s">
        <v>23</v>
      </c>
      <c r="H272" s="30">
        <v>31.522159720798399</v>
      </c>
      <c r="I272" s="61">
        <v>75.670009215100393</v>
      </c>
      <c r="J272" s="61">
        <v>72.338264564231991</v>
      </c>
      <c r="K272" s="58">
        <v>520.08000000000004</v>
      </c>
    </row>
    <row r="273" spans="1:11" x14ac:dyDescent="0.2">
      <c r="A273">
        <v>272</v>
      </c>
      <c r="B273" t="s">
        <v>299</v>
      </c>
      <c r="C273" t="s">
        <v>11</v>
      </c>
      <c r="D273">
        <v>30</v>
      </c>
      <c r="E273" t="s">
        <v>27</v>
      </c>
      <c r="F273" t="s">
        <v>29</v>
      </c>
      <c r="G273" t="s">
        <v>14</v>
      </c>
      <c r="H273" s="30">
        <v>31.522159720798399</v>
      </c>
      <c r="I273" s="61">
        <v>55.437927140247403</v>
      </c>
      <c r="J273" s="61">
        <v>57.908255465221529</v>
      </c>
      <c r="K273" s="58">
        <v>411.63</v>
      </c>
    </row>
    <row r="274" spans="1:11" x14ac:dyDescent="0.2">
      <c r="A274">
        <v>273</v>
      </c>
      <c r="B274" t="s">
        <v>300</v>
      </c>
      <c r="C274" t="s">
        <v>11</v>
      </c>
      <c r="D274">
        <v>30</v>
      </c>
      <c r="E274" t="s">
        <v>12</v>
      </c>
      <c r="F274" t="s">
        <v>38</v>
      </c>
      <c r="G274" t="s">
        <v>14</v>
      </c>
      <c r="H274" s="30">
        <v>31.522159720798399</v>
      </c>
      <c r="I274" s="61">
        <v>24.6589130789983</v>
      </c>
      <c r="J274" s="61">
        <v>24.747158811177073</v>
      </c>
      <c r="K274" s="58">
        <v>150.37</v>
      </c>
    </row>
    <row r="275" spans="1:11" x14ac:dyDescent="0.2">
      <c r="A275">
        <v>274</v>
      </c>
      <c r="B275" t="s">
        <v>301</v>
      </c>
      <c r="C275" t="s">
        <v>11</v>
      </c>
      <c r="D275">
        <v>30</v>
      </c>
      <c r="E275" t="s">
        <v>16</v>
      </c>
      <c r="F275" t="s">
        <v>38</v>
      </c>
      <c r="G275" t="s">
        <v>14</v>
      </c>
      <c r="H275" s="30">
        <v>31.522159720798399</v>
      </c>
      <c r="I275" s="61">
        <v>36.422525856514397</v>
      </c>
      <c r="J275" s="61">
        <v>37.703832683665865</v>
      </c>
      <c r="K275" s="58">
        <v>217.79</v>
      </c>
    </row>
    <row r="276" spans="1:11" x14ac:dyDescent="0.2">
      <c r="A276">
        <v>275</v>
      </c>
      <c r="B276" t="s">
        <v>302</v>
      </c>
      <c r="C276" t="s">
        <v>11</v>
      </c>
      <c r="D276">
        <v>30</v>
      </c>
      <c r="E276" t="s">
        <v>18</v>
      </c>
      <c r="F276" t="s">
        <v>38</v>
      </c>
      <c r="G276" t="s">
        <v>14</v>
      </c>
      <c r="H276" s="30">
        <v>31.522159720798399</v>
      </c>
      <c r="I276" s="61">
        <v>47.8499016362139</v>
      </c>
      <c r="J276" s="61">
        <v>50.229543785234512</v>
      </c>
      <c r="K276" s="58">
        <v>264.92</v>
      </c>
    </row>
    <row r="277" spans="1:11" x14ac:dyDescent="0.2">
      <c r="A277">
        <v>276</v>
      </c>
      <c r="B277" t="s">
        <v>303</v>
      </c>
      <c r="C277" t="s">
        <v>11</v>
      </c>
      <c r="D277">
        <v>30</v>
      </c>
      <c r="E277" t="s">
        <v>20</v>
      </c>
      <c r="F277" t="s">
        <v>38</v>
      </c>
      <c r="G277" t="s">
        <v>14</v>
      </c>
      <c r="H277" s="30">
        <v>31.522159720798399</v>
      </c>
      <c r="I277" s="61">
        <v>61.101731025516301</v>
      </c>
      <c r="J277" s="61">
        <v>65.828969649593674</v>
      </c>
      <c r="K277" s="58">
        <v>320.8</v>
      </c>
    </row>
    <row r="278" spans="1:11" x14ac:dyDescent="0.2">
      <c r="A278">
        <v>277</v>
      </c>
      <c r="B278" t="s">
        <v>304</v>
      </c>
      <c r="C278" t="s">
        <v>11</v>
      </c>
      <c r="D278">
        <v>30</v>
      </c>
      <c r="E278" t="s">
        <v>1133</v>
      </c>
      <c r="F278" t="s">
        <v>38</v>
      </c>
      <c r="G278" t="s">
        <v>14</v>
      </c>
      <c r="H278" s="30">
        <v>31.522159720798399</v>
      </c>
      <c r="I278" s="61">
        <v>73.9800413209786</v>
      </c>
      <c r="J278" s="61">
        <v>76.173098582799042</v>
      </c>
      <c r="K278" s="58">
        <v>385.26</v>
      </c>
    </row>
    <row r="279" spans="1:11" x14ac:dyDescent="0.2">
      <c r="A279">
        <v>278</v>
      </c>
      <c r="B279" t="s">
        <v>305</v>
      </c>
      <c r="C279" t="s">
        <v>11</v>
      </c>
      <c r="D279">
        <v>30</v>
      </c>
      <c r="E279" t="s">
        <v>1134</v>
      </c>
      <c r="F279" t="s">
        <v>38</v>
      </c>
      <c r="G279" t="s">
        <v>23</v>
      </c>
      <c r="H279" s="30">
        <v>31.522159720798399</v>
      </c>
      <c r="I279" s="61">
        <v>96.535884765990502</v>
      </c>
      <c r="J279" s="61">
        <v>97.116583997816136</v>
      </c>
      <c r="K279" s="58">
        <v>514.54999999999995</v>
      </c>
    </row>
    <row r="280" spans="1:11" x14ac:dyDescent="0.2">
      <c r="A280">
        <v>279</v>
      </c>
      <c r="B280" t="s">
        <v>306</v>
      </c>
      <c r="C280" t="s">
        <v>11</v>
      </c>
      <c r="D280">
        <v>30</v>
      </c>
      <c r="E280" t="s">
        <v>25</v>
      </c>
      <c r="F280" t="s">
        <v>38</v>
      </c>
      <c r="G280" t="s">
        <v>23</v>
      </c>
      <c r="H280" s="30">
        <v>31.522159720798399</v>
      </c>
      <c r="I280" s="61">
        <v>78.958288243118403</v>
      </c>
      <c r="J280" s="61">
        <v>75.524337375406745</v>
      </c>
      <c r="K280" s="58">
        <v>392.23</v>
      </c>
    </row>
    <row r="281" spans="1:11" x14ac:dyDescent="0.2">
      <c r="A281">
        <v>280</v>
      </c>
      <c r="B281" t="s">
        <v>307</v>
      </c>
      <c r="C281" t="s">
        <v>11</v>
      </c>
      <c r="D281">
        <v>30</v>
      </c>
      <c r="E281" t="s">
        <v>27</v>
      </c>
      <c r="F281" t="s">
        <v>38</v>
      </c>
      <c r="G281" t="s">
        <v>14</v>
      </c>
      <c r="H281" s="30">
        <v>31.522159720798399</v>
      </c>
      <c r="I281" s="61">
        <v>60.319699119876297</v>
      </c>
      <c r="J281" s="61">
        <v>62.928706924513463</v>
      </c>
      <c r="K281" s="58">
        <v>351.07</v>
      </c>
    </row>
    <row r="282" spans="1:11" x14ac:dyDescent="0.2">
      <c r="A282">
        <v>281</v>
      </c>
      <c r="B282" t="s">
        <v>308</v>
      </c>
      <c r="C282" t="s">
        <v>11</v>
      </c>
      <c r="D282">
        <v>30</v>
      </c>
      <c r="E282" t="s">
        <v>12</v>
      </c>
      <c r="F282" t="s">
        <v>47</v>
      </c>
      <c r="G282" t="s">
        <v>14</v>
      </c>
      <c r="H282" s="30">
        <v>31.522159720798399</v>
      </c>
      <c r="I282" s="61">
        <v>21.203252428161001</v>
      </c>
      <c r="J282" s="61">
        <v>21.286070223686075</v>
      </c>
      <c r="K282" s="58">
        <v>101.32</v>
      </c>
    </row>
    <row r="283" spans="1:11" x14ac:dyDescent="0.2">
      <c r="A283">
        <v>282</v>
      </c>
      <c r="B283" t="s">
        <v>309</v>
      </c>
      <c r="C283" t="s">
        <v>11</v>
      </c>
      <c r="D283">
        <v>30</v>
      </c>
      <c r="E283" t="s">
        <v>16</v>
      </c>
      <c r="F283" t="s">
        <v>47</v>
      </c>
      <c r="G283" t="s">
        <v>14</v>
      </c>
      <c r="H283" s="30">
        <v>31.522159720798399</v>
      </c>
      <c r="I283" s="61">
        <v>31.898078351597899</v>
      </c>
      <c r="J283" s="61">
        <v>33.094062751720969</v>
      </c>
      <c r="K283" s="58">
        <v>156.79</v>
      </c>
    </row>
    <row r="284" spans="1:11" x14ac:dyDescent="0.2">
      <c r="A284">
        <v>283</v>
      </c>
      <c r="B284" t="s">
        <v>310</v>
      </c>
      <c r="C284" t="s">
        <v>11</v>
      </c>
      <c r="D284">
        <v>30</v>
      </c>
      <c r="E284" t="s">
        <v>18</v>
      </c>
      <c r="F284" t="s">
        <v>47</v>
      </c>
      <c r="G284" t="s">
        <v>14</v>
      </c>
      <c r="H284" s="30">
        <v>31.522159720798399</v>
      </c>
      <c r="I284" s="61">
        <v>42.7511041141208</v>
      </c>
      <c r="J284" s="61">
        <v>44.977879961253151</v>
      </c>
      <c r="K284" s="58">
        <v>193.47</v>
      </c>
    </row>
    <row r="285" spans="1:11" x14ac:dyDescent="0.2">
      <c r="A285">
        <v>284</v>
      </c>
      <c r="B285" t="s">
        <v>311</v>
      </c>
      <c r="C285" t="s">
        <v>11</v>
      </c>
      <c r="D285">
        <v>30</v>
      </c>
      <c r="E285" t="s">
        <v>20</v>
      </c>
      <c r="F285" t="s">
        <v>47</v>
      </c>
      <c r="G285" t="s">
        <v>14</v>
      </c>
      <c r="H285" s="30">
        <v>31.522159720798399</v>
      </c>
      <c r="I285" s="61">
        <v>55.3729283105272</v>
      </c>
      <c r="J285" s="61">
        <v>59.807786456460022</v>
      </c>
      <c r="K285" s="58">
        <v>229.97</v>
      </c>
    </row>
    <row r="286" spans="1:11" x14ac:dyDescent="0.2">
      <c r="A286">
        <v>285</v>
      </c>
      <c r="B286" t="s">
        <v>312</v>
      </c>
      <c r="C286" t="s">
        <v>11</v>
      </c>
      <c r="D286">
        <v>30</v>
      </c>
      <c r="E286" t="s">
        <v>1133</v>
      </c>
      <c r="F286" t="s">
        <v>47</v>
      </c>
      <c r="G286" t="s">
        <v>14</v>
      </c>
      <c r="H286" s="30">
        <v>31.522159720798399</v>
      </c>
      <c r="I286" s="61">
        <v>68.237988726380095</v>
      </c>
      <c r="J286" s="61">
        <v>70.311686865679931</v>
      </c>
      <c r="K286" s="58">
        <v>266.7</v>
      </c>
    </row>
    <row r="287" spans="1:11" x14ac:dyDescent="0.2">
      <c r="A287">
        <v>286</v>
      </c>
      <c r="B287" t="s">
        <v>313</v>
      </c>
      <c r="C287" t="s">
        <v>11</v>
      </c>
      <c r="D287">
        <v>30</v>
      </c>
      <c r="E287" t="s">
        <v>1134</v>
      </c>
      <c r="F287" t="s">
        <v>47</v>
      </c>
      <c r="G287" t="s">
        <v>23</v>
      </c>
      <c r="H287" s="30">
        <v>31.522159720798399</v>
      </c>
      <c r="I287" s="61">
        <v>84.522202834438104</v>
      </c>
      <c r="J287" s="61">
        <v>85.04842414652812</v>
      </c>
      <c r="K287" s="58">
        <v>332.45</v>
      </c>
    </row>
    <row r="288" spans="1:11" x14ac:dyDescent="0.2">
      <c r="A288">
        <v>287</v>
      </c>
      <c r="B288" t="s">
        <v>314</v>
      </c>
      <c r="C288" t="s">
        <v>11</v>
      </c>
      <c r="D288">
        <v>30</v>
      </c>
      <c r="E288" t="s">
        <v>25</v>
      </c>
      <c r="F288" t="s">
        <v>47</v>
      </c>
      <c r="G288" t="s">
        <v>23</v>
      </c>
      <c r="H288" s="30">
        <v>31.522159720798399</v>
      </c>
      <c r="I288" s="61">
        <v>69.586001021174795</v>
      </c>
      <c r="J288" s="61">
        <v>66.443359379949499</v>
      </c>
      <c r="K288" s="58">
        <v>238.43</v>
      </c>
    </row>
    <row r="289" spans="1:11" x14ac:dyDescent="0.2">
      <c r="A289">
        <v>288</v>
      </c>
      <c r="B289" t="s">
        <v>315</v>
      </c>
      <c r="C289" t="s">
        <v>11</v>
      </c>
      <c r="D289">
        <v>30</v>
      </c>
      <c r="E289" t="s">
        <v>27</v>
      </c>
      <c r="F289" t="s">
        <v>47</v>
      </c>
      <c r="G289" t="s">
        <v>14</v>
      </c>
      <c r="H289" s="30">
        <v>31.522159720798399</v>
      </c>
      <c r="I289" s="61">
        <v>50.998256975115901</v>
      </c>
      <c r="J289" s="61">
        <v>53.342464876820529</v>
      </c>
      <c r="K289" s="58">
        <v>247.07</v>
      </c>
    </row>
    <row r="290" spans="1:11" x14ac:dyDescent="0.2">
      <c r="A290">
        <v>289</v>
      </c>
      <c r="B290" t="s">
        <v>316</v>
      </c>
      <c r="C290" t="s">
        <v>11</v>
      </c>
      <c r="D290">
        <v>30</v>
      </c>
      <c r="E290" t="s">
        <v>12</v>
      </c>
      <c r="F290" t="s">
        <v>56</v>
      </c>
      <c r="G290" t="s">
        <v>14</v>
      </c>
      <c r="H290" s="30">
        <v>31.522159720798399</v>
      </c>
      <c r="I290" s="61">
        <v>22.765268970002701</v>
      </c>
      <c r="J290" s="61">
        <v>22.850540283884413</v>
      </c>
      <c r="K290" s="58">
        <v>106.11</v>
      </c>
    </row>
    <row r="291" spans="1:11" x14ac:dyDescent="0.2">
      <c r="A291">
        <v>290</v>
      </c>
      <c r="B291" t="s">
        <v>317</v>
      </c>
      <c r="C291" t="s">
        <v>11</v>
      </c>
      <c r="D291">
        <v>30</v>
      </c>
      <c r="E291" t="s">
        <v>16</v>
      </c>
      <c r="F291" t="s">
        <v>56</v>
      </c>
      <c r="G291" t="s">
        <v>14</v>
      </c>
      <c r="H291" s="30">
        <v>31.522159720798399</v>
      </c>
      <c r="I291" s="61">
        <v>34.240665141574397</v>
      </c>
      <c r="J291" s="61">
        <v>35.480826248406586</v>
      </c>
      <c r="K291" s="58">
        <v>163.16999999999999</v>
      </c>
    </row>
    <row r="292" spans="1:11" x14ac:dyDescent="0.2">
      <c r="A292">
        <v>291</v>
      </c>
      <c r="B292" t="s">
        <v>318</v>
      </c>
      <c r="C292" t="s">
        <v>11</v>
      </c>
      <c r="D292">
        <v>30</v>
      </c>
      <c r="E292" t="s">
        <v>18</v>
      </c>
      <c r="F292" t="s">
        <v>56</v>
      </c>
      <c r="G292" t="s">
        <v>14</v>
      </c>
      <c r="H292" s="30">
        <v>31.522159720798399</v>
      </c>
      <c r="I292" s="61">
        <v>45.879876632310697</v>
      </c>
      <c r="J292" s="61">
        <v>48.200455750161865</v>
      </c>
      <c r="K292" s="58">
        <v>207.95</v>
      </c>
    </row>
    <row r="293" spans="1:11" x14ac:dyDescent="0.2">
      <c r="A293">
        <v>292</v>
      </c>
      <c r="B293" t="s">
        <v>319</v>
      </c>
      <c r="C293" t="s">
        <v>11</v>
      </c>
      <c r="D293">
        <v>30</v>
      </c>
      <c r="E293" t="s">
        <v>20</v>
      </c>
      <c r="F293" t="s">
        <v>56</v>
      </c>
      <c r="G293" t="s">
        <v>14</v>
      </c>
      <c r="H293" s="30">
        <v>31.522159720798399</v>
      </c>
      <c r="I293" s="61">
        <v>59.415251703385998</v>
      </c>
      <c r="J293" s="61">
        <v>64.056417607714238</v>
      </c>
      <c r="K293" s="58">
        <v>240.3</v>
      </c>
    </row>
    <row r="294" spans="1:11" x14ac:dyDescent="0.2">
      <c r="A294">
        <v>293</v>
      </c>
      <c r="B294" t="s">
        <v>320</v>
      </c>
      <c r="C294" t="s">
        <v>11</v>
      </c>
      <c r="D294">
        <v>30</v>
      </c>
      <c r="E294" t="s">
        <v>1133</v>
      </c>
      <c r="F294" t="s">
        <v>56</v>
      </c>
      <c r="G294" t="s">
        <v>14</v>
      </c>
      <c r="H294" s="30">
        <v>31.522159720798399</v>
      </c>
      <c r="I294" s="61">
        <v>73.203658671824698</v>
      </c>
      <c r="J294" s="61">
        <v>75.380577392554372</v>
      </c>
      <c r="K294" s="58">
        <v>284.02</v>
      </c>
    </row>
    <row r="295" spans="1:11" x14ac:dyDescent="0.2">
      <c r="A295">
        <v>294</v>
      </c>
      <c r="B295" t="s">
        <v>321</v>
      </c>
      <c r="C295" t="s">
        <v>11</v>
      </c>
      <c r="D295">
        <v>30</v>
      </c>
      <c r="E295" t="s">
        <v>1134</v>
      </c>
      <c r="F295" t="s">
        <v>56</v>
      </c>
      <c r="G295" t="s">
        <v>23</v>
      </c>
      <c r="H295" s="30">
        <v>31.522159720798399</v>
      </c>
      <c r="I295" s="61">
        <v>90.729767574575803</v>
      </c>
      <c r="J295" s="61">
        <v>91.284138059882949</v>
      </c>
      <c r="K295" s="58">
        <v>457.05</v>
      </c>
    </row>
    <row r="296" spans="1:11" x14ac:dyDescent="0.2">
      <c r="A296">
        <v>295</v>
      </c>
      <c r="B296" t="s">
        <v>322</v>
      </c>
      <c r="C296" t="s">
        <v>11</v>
      </c>
      <c r="D296">
        <v>30</v>
      </c>
      <c r="E296" t="s">
        <v>25</v>
      </c>
      <c r="F296" t="s">
        <v>56</v>
      </c>
      <c r="G296" t="s">
        <v>23</v>
      </c>
      <c r="H296" s="30">
        <v>31.522159720798399</v>
      </c>
      <c r="I296" s="61">
        <v>74.690853308577999</v>
      </c>
      <c r="J296" s="61">
        <v>71.389542760184682</v>
      </c>
      <c r="K296" s="58">
        <v>320.77999999999997</v>
      </c>
    </row>
    <row r="297" spans="1:11" x14ac:dyDescent="0.2">
      <c r="A297">
        <v>296</v>
      </c>
      <c r="B297" t="s">
        <v>323</v>
      </c>
      <c r="C297" t="s">
        <v>11</v>
      </c>
      <c r="D297">
        <v>30</v>
      </c>
      <c r="E297" t="s">
        <v>27</v>
      </c>
      <c r="F297" t="s">
        <v>56</v>
      </c>
      <c r="G297" t="s">
        <v>14</v>
      </c>
      <c r="H297" s="30">
        <v>31.522159720798399</v>
      </c>
      <c r="I297" s="61">
        <v>54.765798817678203</v>
      </c>
      <c r="J297" s="61">
        <v>57.217033582684849</v>
      </c>
      <c r="K297" s="58">
        <v>260.94</v>
      </c>
    </row>
    <row r="298" spans="1:11" x14ac:dyDescent="0.2">
      <c r="A298">
        <v>297</v>
      </c>
      <c r="B298" t="s">
        <v>324</v>
      </c>
      <c r="C298" t="s">
        <v>11</v>
      </c>
      <c r="D298">
        <v>30</v>
      </c>
      <c r="E298" t="s">
        <v>12</v>
      </c>
      <c r="F298" t="s">
        <v>65</v>
      </c>
      <c r="G298" t="s">
        <v>14</v>
      </c>
      <c r="H298" s="30">
        <v>31.522159720798399</v>
      </c>
      <c r="I298" s="61">
        <v>23.2260535833116</v>
      </c>
      <c r="J298" s="61">
        <v>23.312048668982484</v>
      </c>
      <c r="K298" s="58">
        <v>113.22</v>
      </c>
    </row>
    <row r="299" spans="1:11" x14ac:dyDescent="0.2">
      <c r="A299">
        <v>298</v>
      </c>
      <c r="B299" t="s">
        <v>325</v>
      </c>
      <c r="C299" t="s">
        <v>11</v>
      </c>
      <c r="D299">
        <v>30</v>
      </c>
      <c r="E299" t="s">
        <v>16</v>
      </c>
      <c r="F299" t="s">
        <v>65</v>
      </c>
      <c r="G299" t="s">
        <v>14</v>
      </c>
      <c r="H299" s="30">
        <v>31.522159720798399</v>
      </c>
      <c r="I299" s="61">
        <v>34.503512755546197</v>
      </c>
      <c r="J299" s="61">
        <v>35.748630665687145</v>
      </c>
      <c r="K299" s="58">
        <v>170.68</v>
      </c>
    </row>
    <row r="300" spans="1:11" x14ac:dyDescent="0.2">
      <c r="A300">
        <v>299</v>
      </c>
      <c r="B300" t="s">
        <v>326</v>
      </c>
      <c r="C300" t="s">
        <v>11</v>
      </c>
      <c r="D300">
        <v>30</v>
      </c>
      <c r="E300" t="s">
        <v>18</v>
      </c>
      <c r="F300" t="s">
        <v>65</v>
      </c>
      <c r="G300" t="s">
        <v>14</v>
      </c>
      <c r="H300" s="30">
        <v>31.522159720798399</v>
      </c>
      <c r="I300" s="61">
        <v>45.6090785020684</v>
      </c>
      <c r="J300" s="61">
        <v>47.921538860829997</v>
      </c>
      <c r="K300" s="58">
        <v>211.66</v>
      </c>
    </row>
    <row r="301" spans="1:11" x14ac:dyDescent="0.2">
      <c r="A301">
        <v>300</v>
      </c>
      <c r="B301" t="s">
        <v>327</v>
      </c>
      <c r="C301" t="s">
        <v>11</v>
      </c>
      <c r="D301">
        <v>30</v>
      </c>
      <c r="E301" t="s">
        <v>20</v>
      </c>
      <c r="F301" t="s">
        <v>65</v>
      </c>
      <c r="G301" t="s">
        <v>14</v>
      </c>
      <c r="H301" s="30">
        <v>31.522159720798399</v>
      </c>
      <c r="I301" s="61">
        <v>58.493599825308998</v>
      </c>
      <c r="J301" s="61">
        <v>63.087727451274134</v>
      </c>
      <c r="K301" s="58">
        <v>253.04</v>
      </c>
    </row>
    <row r="302" spans="1:11" x14ac:dyDescent="0.2">
      <c r="A302">
        <v>301</v>
      </c>
      <c r="B302" t="s">
        <v>328</v>
      </c>
      <c r="C302" t="s">
        <v>11</v>
      </c>
      <c r="D302">
        <v>30</v>
      </c>
      <c r="E302" t="s">
        <v>1133</v>
      </c>
      <c r="F302" t="s">
        <v>65</v>
      </c>
      <c r="G302" t="s">
        <v>14</v>
      </c>
      <c r="H302" s="30">
        <v>31.522159720798399</v>
      </c>
      <c r="I302" s="61">
        <v>71.200444226510101</v>
      </c>
      <c r="J302" s="61">
        <v>73.335722451184722</v>
      </c>
      <c r="K302" s="58">
        <v>293.91000000000003</v>
      </c>
    </row>
    <row r="303" spans="1:11" x14ac:dyDescent="0.2">
      <c r="A303">
        <v>302</v>
      </c>
      <c r="B303" t="s">
        <v>329</v>
      </c>
      <c r="C303" t="s">
        <v>11</v>
      </c>
      <c r="D303">
        <v>30</v>
      </c>
      <c r="E303" t="s">
        <v>1134</v>
      </c>
      <c r="F303" t="s">
        <v>65</v>
      </c>
      <c r="G303" t="s">
        <v>23</v>
      </c>
      <c r="H303" s="30">
        <v>31.522159720798399</v>
      </c>
      <c r="I303" s="61">
        <v>91.4422875114508</v>
      </c>
      <c r="J303" s="61">
        <v>91.999889029854401</v>
      </c>
      <c r="K303" s="58">
        <v>413.99</v>
      </c>
    </row>
    <row r="304" spans="1:11" x14ac:dyDescent="0.2">
      <c r="A304">
        <v>303</v>
      </c>
      <c r="B304" t="s">
        <v>330</v>
      </c>
      <c r="C304" t="s">
        <v>11</v>
      </c>
      <c r="D304">
        <v>30</v>
      </c>
      <c r="E304" t="s">
        <v>25</v>
      </c>
      <c r="F304" t="s">
        <v>65</v>
      </c>
      <c r="G304" t="s">
        <v>23</v>
      </c>
      <c r="H304" s="30">
        <v>31.522159720798399</v>
      </c>
      <c r="I304" s="61">
        <v>74.944129825670004</v>
      </c>
      <c r="J304" s="61">
        <v>71.634946942110901</v>
      </c>
      <c r="K304" s="58">
        <v>273.16000000000003</v>
      </c>
    </row>
    <row r="305" spans="1:11" x14ac:dyDescent="0.2">
      <c r="A305">
        <v>304</v>
      </c>
      <c r="B305" t="s">
        <v>331</v>
      </c>
      <c r="C305" t="s">
        <v>11</v>
      </c>
      <c r="D305">
        <v>30</v>
      </c>
      <c r="E305" t="s">
        <v>27</v>
      </c>
      <c r="F305" t="s">
        <v>65</v>
      </c>
      <c r="G305" t="s">
        <v>14</v>
      </c>
      <c r="H305" s="30">
        <v>31.522159720798399</v>
      </c>
      <c r="I305" s="61">
        <v>56.5118101648603</v>
      </c>
      <c r="J305" s="61">
        <v>59.012644941117657</v>
      </c>
      <c r="K305" s="58">
        <v>271.77999999999997</v>
      </c>
    </row>
    <row r="306" spans="1:11" x14ac:dyDescent="0.2">
      <c r="A306">
        <v>305</v>
      </c>
      <c r="B306" t="s">
        <v>332</v>
      </c>
      <c r="C306" t="s">
        <v>11</v>
      </c>
      <c r="D306">
        <v>30</v>
      </c>
      <c r="E306" t="s">
        <v>12</v>
      </c>
      <c r="F306" t="s">
        <v>74</v>
      </c>
      <c r="G306" t="s">
        <v>14</v>
      </c>
      <c r="H306" s="30">
        <v>31.522159720798399</v>
      </c>
      <c r="I306" s="61">
        <v>21.2649068755161</v>
      </c>
      <c r="J306" s="61">
        <v>21.347821514009418</v>
      </c>
      <c r="K306" s="58">
        <v>128.24</v>
      </c>
    </row>
    <row r="307" spans="1:11" x14ac:dyDescent="0.2">
      <c r="A307">
        <v>306</v>
      </c>
      <c r="B307" t="s">
        <v>333</v>
      </c>
      <c r="C307" t="s">
        <v>11</v>
      </c>
      <c r="D307">
        <v>30</v>
      </c>
      <c r="E307" t="s">
        <v>16</v>
      </c>
      <c r="F307" t="s">
        <v>74</v>
      </c>
      <c r="G307" t="s">
        <v>14</v>
      </c>
      <c r="H307" s="30">
        <v>31.522159720798399</v>
      </c>
      <c r="I307" s="61">
        <v>31.013843974449799</v>
      </c>
      <c r="J307" s="61">
        <v>32.193153405300215</v>
      </c>
      <c r="K307" s="58">
        <v>187.27</v>
      </c>
    </row>
    <row r="308" spans="1:11" x14ac:dyDescent="0.2">
      <c r="A308">
        <v>307</v>
      </c>
      <c r="B308" t="s">
        <v>334</v>
      </c>
      <c r="C308" t="s">
        <v>11</v>
      </c>
      <c r="D308">
        <v>30</v>
      </c>
      <c r="E308" t="s">
        <v>18</v>
      </c>
      <c r="F308" t="s">
        <v>74</v>
      </c>
      <c r="G308" t="s">
        <v>14</v>
      </c>
      <c r="H308" s="30">
        <v>31.522159720798399</v>
      </c>
      <c r="I308" s="61">
        <v>40.203559104273801</v>
      </c>
      <c r="J308" s="61">
        <v>42.353957377505282</v>
      </c>
      <c r="K308" s="58">
        <v>221.18</v>
      </c>
    </row>
    <row r="309" spans="1:11" x14ac:dyDescent="0.2">
      <c r="A309">
        <v>308</v>
      </c>
      <c r="B309" t="s">
        <v>335</v>
      </c>
      <c r="C309" t="s">
        <v>11</v>
      </c>
      <c r="D309">
        <v>30</v>
      </c>
      <c r="E309" t="s">
        <v>20</v>
      </c>
      <c r="F309" t="s">
        <v>74</v>
      </c>
      <c r="G309" t="s">
        <v>14</v>
      </c>
      <c r="H309" s="30">
        <v>31.522159720798399</v>
      </c>
      <c r="I309" s="61">
        <v>50.865040915096301</v>
      </c>
      <c r="J309" s="61">
        <v>55.069830347255945</v>
      </c>
      <c r="K309" s="58">
        <v>254.57</v>
      </c>
    </row>
    <row r="310" spans="1:11" x14ac:dyDescent="0.2">
      <c r="A310">
        <v>309</v>
      </c>
      <c r="B310" t="s">
        <v>336</v>
      </c>
      <c r="C310" t="s">
        <v>11</v>
      </c>
      <c r="D310">
        <v>30</v>
      </c>
      <c r="E310" t="s">
        <v>1133</v>
      </c>
      <c r="F310" t="s">
        <v>74</v>
      </c>
      <c r="G310" t="s">
        <v>14</v>
      </c>
      <c r="H310" s="30">
        <v>31.522159720798399</v>
      </c>
      <c r="I310" s="61">
        <v>60.900748904754799</v>
      </c>
      <c r="J310" s="61">
        <v>62.821929021552307</v>
      </c>
      <c r="K310" s="58">
        <v>288.16000000000003</v>
      </c>
    </row>
    <row r="311" spans="1:11" x14ac:dyDescent="0.2">
      <c r="A311">
        <v>310</v>
      </c>
      <c r="B311" t="s">
        <v>337</v>
      </c>
      <c r="C311" t="s">
        <v>11</v>
      </c>
      <c r="D311">
        <v>30</v>
      </c>
      <c r="E311" t="s">
        <v>1134</v>
      </c>
      <c r="F311" t="s">
        <v>74</v>
      </c>
      <c r="G311" t="s">
        <v>23</v>
      </c>
      <c r="H311" s="30">
        <v>31.522159720798399</v>
      </c>
      <c r="I311" s="61">
        <v>82.214955391501604</v>
      </c>
      <c r="J311" s="61">
        <v>82.730714129193316</v>
      </c>
      <c r="K311" s="58">
        <v>429.96</v>
      </c>
    </row>
    <row r="312" spans="1:11" x14ac:dyDescent="0.2">
      <c r="A312">
        <v>311</v>
      </c>
      <c r="B312" t="s">
        <v>338</v>
      </c>
      <c r="C312" t="s">
        <v>11</v>
      </c>
      <c r="D312">
        <v>30</v>
      </c>
      <c r="E312" t="s">
        <v>25</v>
      </c>
      <c r="F312" t="s">
        <v>74</v>
      </c>
      <c r="G312" t="s">
        <v>23</v>
      </c>
      <c r="H312" s="30">
        <v>31.522159720798399</v>
      </c>
      <c r="I312" s="61">
        <v>66.947749623639496</v>
      </c>
      <c r="J312" s="61">
        <v>63.887110054661107</v>
      </c>
      <c r="K312" s="58">
        <v>322.08</v>
      </c>
    </row>
    <row r="313" spans="1:11" x14ac:dyDescent="0.2">
      <c r="A313">
        <v>312</v>
      </c>
      <c r="B313" t="s">
        <v>339</v>
      </c>
      <c r="C313" t="s">
        <v>11</v>
      </c>
      <c r="D313">
        <v>30</v>
      </c>
      <c r="E313" t="s">
        <v>27</v>
      </c>
      <c r="F313" t="s">
        <v>74</v>
      </c>
      <c r="G313" t="s">
        <v>14</v>
      </c>
      <c r="H313" s="30">
        <v>31.522159720798399</v>
      </c>
      <c r="I313" s="61">
        <v>52.646449289773003</v>
      </c>
      <c r="J313" s="61">
        <v>55.037478397698479</v>
      </c>
      <c r="K313" s="58">
        <v>293.95999999999998</v>
      </c>
    </row>
    <row r="314" spans="1:11" x14ac:dyDescent="0.2">
      <c r="A314">
        <v>313</v>
      </c>
      <c r="B314" t="s">
        <v>340</v>
      </c>
      <c r="C314" t="s">
        <v>11</v>
      </c>
      <c r="D314">
        <v>30</v>
      </c>
      <c r="E314" t="s">
        <v>12</v>
      </c>
      <c r="F314" t="s">
        <v>83</v>
      </c>
      <c r="G314" t="s">
        <v>14</v>
      </c>
      <c r="H314" s="30">
        <v>31.522159720798399</v>
      </c>
      <c r="I314" s="61">
        <v>20.145777071049501</v>
      </c>
      <c r="J314" s="61">
        <v>20.22693385010588</v>
      </c>
      <c r="K314" s="58">
        <v>92.96</v>
      </c>
    </row>
    <row r="315" spans="1:11" x14ac:dyDescent="0.2">
      <c r="A315">
        <v>314</v>
      </c>
      <c r="B315" t="s">
        <v>341</v>
      </c>
      <c r="C315" t="s">
        <v>11</v>
      </c>
      <c r="D315">
        <v>30</v>
      </c>
      <c r="E315" t="s">
        <v>16</v>
      </c>
      <c r="F315" t="s">
        <v>83</v>
      </c>
      <c r="G315" t="s">
        <v>14</v>
      </c>
      <c r="H315" s="30">
        <v>31.522159720798399</v>
      </c>
      <c r="I315" s="61">
        <v>29.8500266489464</v>
      </c>
      <c r="J315" s="61">
        <v>31.007388710814908</v>
      </c>
      <c r="K315" s="58">
        <v>138.88</v>
      </c>
    </row>
    <row r="316" spans="1:11" x14ac:dyDescent="0.2">
      <c r="A316">
        <v>315</v>
      </c>
      <c r="B316" t="s">
        <v>342</v>
      </c>
      <c r="C316" t="s">
        <v>11</v>
      </c>
      <c r="D316">
        <v>30</v>
      </c>
      <c r="E316" t="s">
        <v>18</v>
      </c>
      <c r="F316" t="s">
        <v>83</v>
      </c>
      <c r="G316" t="s">
        <v>14</v>
      </c>
      <c r="H316" s="30">
        <v>31.522159720798399</v>
      </c>
      <c r="I316" s="61">
        <v>39.347557272167897</v>
      </c>
      <c r="J316" s="61">
        <v>41.472291879816154</v>
      </c>
      <c r="K316" s="58">
        <v>172.22</v>
      </c>
    </row>
    <row r="317" spans="1:11" x14ac:dyDescent="0.2">
      <c r="A317">
        <v>316</v>
      </c>
      <c r="B317" t="s">
        <v>343</v>
      </c>
      <c r="C317" t="s">
        <v>11</v>
      </c>
      <c r="D317">
        <v>30</v>
      </c>
      <c r="E317" t="s">
        <v>20</v>
      </c>
      <c r="F317" t="s">
        <v>83</v>
      </c>
      <c r="G317" t="s">
        <v>14</v>
      </c>
      <c r="H317" s="30">
        <v>31.522159720798399</v>
      </c>
      <c r="I317" s="61">
        <v>50.363635268530203</v>
      </c>
      <c r="J317" s="61">
        <v>54.542834497992899</v>
      </c>
      <c r="K317" s="58">
        <v>206.26</v>
      </c>
    </row>
    <row r="318" spans="1:11" x14ac:dyDescent="0.2">
      <c r="A318">
        <v>317</v>
      </c>
      <c r="B318" t="s">
        <v>344</v>
      </c>
      <c r="C318" t="s">
        <v>11</v>
      </c>
      <c r="D318">
        <v>30</v>
      </c>
      <c r="E318" t="s">
        <v>1133</v>
      </c>
      <c r="F318" t="s">
        <v>83</v>
      </c>
      <c r="G318" t="s">
        <v>14</v>
      </c>
      <c r="H318" s="30">
        <v>31.522159720798399</v>
      </c>
      <c r="I318" s="61">
        <v>61.155534680099699</v>
      </c>
      <c r="J318" s="61">
        <v>63.082010987775817</v>
      </c>
      <c r="K318" s="58">
        <v>235.62</v>
      </c>
    </row>
    <row r="319" spans="1:11" x14ac:dyDescent="0.2">
      <c r="A319">
        <v>318</v>
      </c>
      <c r="B319" t="s">
        <v>345</v>
      </c>
      <c r="C319" t="s">
        <v>11</v>
      </c>
      <c r="D319">
        <v>30</v>
      </c>
      <c r="E319" t="s">
        <v>1134</v>
      </c>
      <c r="F319" t="s">
        <v>83</v>
      </c>
      <c r="G319" t="s">
        <v>23</v>
      </c>
      <c r="H319" s="30">
        <v>31.522159720798399</v>
      </c>
      <c r="I319" s="61">
        <v>79.112357810690597</v>
      </c>
      <c r="J319" s="61">
        <v>79.614047334385944</v>
      </c>
      <c r="K319" s="58">
        <v>311.77</v>
      </c>
    </row>
    <row r="320" spans="1:11" x14ac:dyDescent="0.2">
      <c r="A320">
        <v>319</v>
      </c>
      <c r="B320" t="s">
        <v>346</v>
      </c>
      <c r="C320" t="s">
        <v>11</v>
      </c>
      <c r="D320">
        <v>30</v>
      </c>
      <c r="E320" t="s">
        <v>25</v>
      </c>
      <c r="F320" t="s">
        <v>83</v>
      </c>
      <c r="G320" t="s">
        <v>23</v>
      </c>
      <c r="H320" s="30">
        <v>31.522159720798399</v>
      </c>
      <c r="I320" s="61">
        <v>64.779148019929707</v>
      </c>
      <c r="J320" s="61">
        <v>61.785912878576497</v>
      </c>
      <c r="K320" s="58">
        <v>228.75</v>
      </c>
    </row>
    <row r="321" spans="1:11" x14ac:dyDescent="0.2">
      <c r="A321">
        <v>320</v>
      </c>
      <c r="B321" t="s">
        <v>347</v>
      </c>
      <c r="C321" t="s">
        <v>11</v>
      </c>
      <c r="D321">
        <v>30</v>
      </c>
      <c r="E321" t="s">
        <v>27</v>
      </c>
      <c r="F321" t="s">
        <v>83</v>
      </c>
      <c r="G321" t="s">
        <v>14</v>
      </c>
      <c r="H321" s="30">
        <v>31.522159720798399</v>
      </c>
      <c r="I321" s="61">
        <v>49.135431765194099</v>
      </c>
      <c r="J321" s="61">
        <v>51.426721252869342</v>
      </c>
      <c r="K321" s="58">
        <v>230.87</v>
      </c>
    </row>
    <row r="322" spans="1:11" x14ac:dyDescent="0.2">
      <c r="A322">
        <v>321</v>
      </c>
      <c r="B322" t="s">
        <v>348</v>
      </c>
      <c r="C322" t="s">
        <v>92</v>
      </c>
      <c r="D322">
        <v>30</v>
      </c>
      <c r="E322" t="s">
        <v>12</v>
      </c>
      <c r="F322" t="s">
        <v>13</v>
      </c>
      <c r="G322" t="s">
        <v>14</v>
      </c>
      <c r="H322" s="30">
        <v>31.522159720798399</v>
      </c>
      <c r="I322" s="61">
        <v>14.787955329845399</v>
      </c>
      <c r="J322" s="61">
        <v>14.844596907988759</v>
      </c>
      <c r="K322" s="58">
        <v>83.7</v>
      </c>
    </row>
    <row r="323" spans="1:11" x14ac:dyDescent="0.2">
      <c r="A323">
        <v>322</v>
      </c>
      <c r="B323" t="s">
        <v>349</v>
      </c>
      <c r="C323" t="s">
        <v>92</v>
      </c>
      <c r="D323">
        <v>30</v>
      </c>
      <c r="E323" t="s">
        <v>16</v>
      </c>
      <c r="F323" t="s">
        <v>13</v>
      </c>
      <c r="G323" t="s">
        <v>14</v>
      </c>
      <c r="H323" s="30">
        <v>31.522159720798399</v>
      </c>
      <c r="I323" s="61">
        <v>22.028549379446702</v>
      </c>
      <c r="J323" s="61">
        <v>22.49478017450835</v>
      </c>
      <c r="K323" s="58">
        <v>120.95</v>
      </c>
    </row>
    <row r="324" spans="1:11" x14ac:dyDescent="0.2">
      <c r="A324">
        <v>323</v>
      </c>
      <c r="B324" t="s">
        <v>350</v>
      </c>
      <c r="C324" t="s">
        <v>92</v>
      </c>
      <c r="D324">
        <v>30</v>
      </c>
      <c r="E324" t="s">
        <v>18</v>
      </c>
      <c r="F324" t="s">
        <v>13</v>
      </c>
      <c r="G324" t="s">
        <v>14</v>
      </c>
      <c r="H324" s="30">
        <v>31.522159720798399</v>
      </c>
      <c r="I324" s="61">
        <v>29.205424777740198</v>
      </c>
      <c r="J324" s="61">
        <v>27.549218334000791</v>
      </c>
      <c r="K324" s="58">
        <v>142.03</v>
      </c>
    </row>
    <row r="325" spans="1:11" x14ac:dyDescent="0.2">
      <c r="A325">
        <v>324</v>
      </c>
      <c r="B325" t="s">
        <v>351</v>
      </c>
      <c r="C325" t="s">
        <v>92</v>
      </c>
      <c r="D325">
        <v>30</v>
      </c>
      <c r="E325" t="s">
        <v>20</v>
      </c>
      <c r="F325" t="s">
        <v>13</v>
      </c>
      <c r="G325" t="s">
        <v>14</v>
      </c>
      <c r="H325" s="30">
        <v>31.522159720798399</v>
      </c>
      <c r="I325" s="61">
        <v>37.534927234884101</v>
      </c>
      <c r="J325" s="61">
        <v>40.183929608052509</v>
      </c>
      <c r="K325" s="58">
        <v>182.38</v>
      </c>
    </row>
    <row r="326" spans="1:11" x14ac:dyDescent="0.2">
      <c r="A326">
        <v>325</v>
      </c>
      <c r="B326" t="s">
        <v>352</v>
      </c>
      <c r="C326" t="s">
        <v>92</v>
      </c>
      <c r="D326">
        <v>30</v>
      </c>
      <c r="E326" t="s">
        <v>1133</v>
      </c>
      <c r="F326" t="s">
        <v>13</v>
      </c>
      <c r="G326" t="s">
        <v>14</v>
      </c>
      <c r="H326" s="30">
        <v>31.522159720798399</v>
      </c>
      <c r="I326" s="61">
        <v>45.807984221740298</v>
      </c>
      <c r="J326" s="61">
        <v>35.127813727518671</v>
      </c>
      <c r="K326" s="58">
        <v>173.84</v>
      </c>
    </row>
    <row r="327" spans="1:11" x14ac:dyDescent="0.2">
      <c r="A327">
        <v>326</v>
      </c>
      <c r="B327" t="s">
        <v>353</v>
      </c>
      <c r="C327" t="s">
        <v>92</v>
      </c>
      <c r="D327">
        <v>30</v>
      </c>
      <c r="E327" t="s">
        <v>1134</v>
      </c>
      <c r="F327" t="s">
        <v>13</v>
      </c>
      <c r="G327" t="s">
        <v>23</v>
      </c>
      <c r="H327" s="30">
        <v>31.522159720798399</v>
      </c>
      <c r="I327" s="61">
        <v>58.378496846109698</v>
      </c>
      <c r="J327" s="61">
        <v>54.655390281187053</v>
      </c>
      <c r="K327" s="58">
        <v>265.58999999999997</v>
      </c>
    </row>
    <row r="328" spans="1:11" x14ac:dyDescent="0.2">
      <c r="A328">
        <v>327</v>
      </c>
      <c r="B328" t="s">
        <v>354</v>
      </c>
      <c r="C328" t="s">
        <v>92</v>
      </c>
      <c r="D328">
        <v>30</v>
      </c>
      <c r="E328" t="s">
        <v>25</v>
      </c>
      <c r="F328" t="s">
        <v>13</v>
      </c>
      <c r="G328" t="s">
        <v>23</v>
      </c>
      <c r="H328" s="30">
        <v>31.522159720798399</v>
      </c>
      <c r="I328" s="61">
        <v>47.892422659631102</v>
      </c>
      <c r="J328" s="61">
        <v>34.3109099517728</v>
      </c>
      <c r="K328" s="58">
        <v>170.73</v>
      </c>
    </row>
    <row r="329" spans="1:11" x14ac:dyDescent="0.2">
      <c r="A329">
        <v>328</v>
      </c>
      <c r="B329" t="s">
        <v>355</v>
      </c>
      <c r="C329" t="s">
        <v>92</v>
      </c>
      <c r="D329">
        <v>30</v>
      </c>
      <c r="E329" t="s">
        <v>27</v>
      </c>
      <c r="F329" t="s">
        <v>13</v>
      </c>
      <c r="G329" t="s">
        <v>14</v>
      </c>
      <c r="H329" s="30">
        <v>31.522159720798399</v>
      </c>
      <c r="I329" s="61">
        <v>35.889912807408301</v>
      </c>
      <c r="J329" s="61">
        <v>24.037282066651102</v>
      </c>
      <c r="K329" s="58">
        <v>152.62</v>
      </c>
    </row>
    <row r="330" spans="1:11" x14ac:dyDescent="0.2">
      <c r="A330">
        <v>329</v>
      </c>
      <c r="B330" t="s">
        <v>356</v>
      </c>
      <c r="C330" t="s">
        <v>92</v>
      </c>
      <c r="D330">
        <v>30</v>
      </c>
      <c r="E330" t="s">
        <v>12</v>
      </c>
      <c r="F330" t="s">
        <v>29</v>
      </c>
      <c r="G330" t="s">
        <v>14</v>
      </c>
      <c r="H330" s="30">
        <v>31.522159720798399</v>
      </c>
      <c r="I330" s="61">
        <v>14.2248157164407</v>
      </c>
      <c r="J330" s="61">
        <v>14.272408036443771</v>
      </c>
      <c r="K330" s="58">
        <v>158.72</v>
      </c>
    </row>
    <row r="331" spans="1:11" x14ac:dyDescent="0.2">
      <c r="A331">
        <v>330</v>
      </c>
      <c r="B331" t="s">
        <v>357</v>
      </c>
      <c r="C331" t="s">
        <v>92</v>
      </c>
      <c r="D331">
        <v>30</v>
      </c>
      <c r="E331" t="s">
        <v>16</v>
      </c>
      <c r="F331" t="s">
        <v>29</v>
      </c>
      <c r="G331" t="s">
        <v>14</v>
      </c>
      <c r="H331" s="30">
        <v>31.522159720798399</v>
      </c>
      <c r="I331" s="61">
        <v>21.410948546175501</v>
      </c>
      <c r="J331" s="61">
        <v>22.369038027114442</v>
      </c>
      <c r="K331" s="58">
        <v>218.57</v>
      </c>
    </row>
    <row r="332" spans="1:11" x14ac:dyDescent="0.2">
      <c r="A332">
        <v>331</v>
      </c>
      <c r="B332" t="s">
        <v>358</v>
      </c>
      <c r="C332" t="s">
        <v>92</v>
      </c>
      <c r="D332">
        <v>30</v>
      </c>
      <c r="E332" t="s">
        <v>18</v>
      </c>
      <c r="F332" t="s">
        <v>29</v>
      </c>
      <c r="G332" t="s">
        <v>14</v>
      </c>
      <c r="H332" s="30">
        <v>31.522159720798399</v>
      </c>
      <c r="I332" s="61">
        <v>28.7124997694165</v>
      </c>
      <c r="J332" s="61">
        <v>30.158654243925497</v>
      </c>
      <c r="K332" s="58">
        <v>259.08</v>
      </c>
    </row>
    <row r="333" spans="1:11" x14ac:dyDescent="0.2">
      <c r="A333">
        <v>332</v>
      </c>
      <c r="B333" t="s">
        <v>359</v>
      </c>
      <c r="C333" t="s">
        <v>92</v>
      </c>
      <c r="D333">
        <v>30</v>
      </c>
      <c r="E333" t="s">
        <v>20</v>
      </c>
      <c r="F333" t="s">
        <v>29</v>
      </c>
      <c r="G333" t="s">
        <v>14</v>
      </c>
      <c r="H333" s="30">
        <v>31.522159720798399</v>
      </c>
      <c r="I333" s="61">
        <v>37.205236670569398</v>
      </c>
      <c r="J333" s="61">
        <v>40.639289915308225</v>
      </c>
      <c r="K333" s="58">
        <v>297.97000000000003</v>
      </c>
    </row>
    <row r="334" spans="1:11" x14ac:dyDescent="0.2">
      <c r="A334">
        <v>333</v>
      </c>
      <c r="B334" t="s">
        <v>360</v>
      </c>
      <c r="C334" t="s">
        <v>92</v>
      </c>
      <c r="D334">
        <v>30</v>
      </c>
      <c r="E334" t="s">
        <v>1133</v>
      </c>
      <c r="F334" t="s">
        <v>29</v>
      </c>
      <c r="G334" t="s">
        <v>14</v>
      </c>
      <c r="H334" s="30">
        <v>31.522159720798399</v>
      </c>
      <c r="I334" s="61">
        <v>45.873680350880697</v>
      </c>
      <c r="J334" s="61">
        <v>46.768789517288823</v>
      </c>
      <c r="K334" s="58">
        <v>341.65</v>
      </c>
    </row>
    <row r="335" spans="1:11" x14ac:dyDescent="0.2">
      <c r="A335">
        <v>334</v>
      </c>
      <c r="B335" t="s">
        <v>361</v>
      </c>
      <c r="C335" t="s">
        <v>92</v>
      </c>
      <c r="D335">
        <v>30</v>
      </c>
      <c r="E335" t="s">
        <v>1134</v>
      </c>
      <c r="F335" t="s">
        <v>29</v>
      </c>
      <c r="G335" t="s">
        <v>23</v>
      </c>
      <c r="H335" s="30">
        <v>31.522159720798399</v>
      </c>
      <c r="I335" s="61">
        <v>56.733419089264302</v>
      </c>
      <c r="J335" s="61">
        <v>56.855463424172314</v>
      </c>
      <c r="K335" s="58">
        <v>502.32</v>
      </c>
    </row>
    <row r="336" spans="1:11" x14ac:dyDescent="0.2">
      <c r="A336">
        <v>335</v>
      </c>
      <c r="B336" t="s">
        <v>362</v>
      </c>
      <c r="C336" t="s">
        <v>92</v>
      </c>
      <c r="D336">
        <v>30</v>
      </c>
      <c r="E336" t="s">
        <v>25</v>
      </c>
      <c r="F336" t="s">
        <v>29</v>
      </c>
      <c r="G336" t="s">
        <v>23</v>
      </c>
      <c r="H336" s="30">
        <v>31.522159720798399</v>
      </c>
      <c r="I336" s="61">
        <v>46.716696068236701</v>
      </c>
      <c r="J336" s="61">
        <v>42.641265644313677</v>
      </c>
      <c r="K336" s="58">
        <v>366.01</v>
      </c>
    </row>
    <row r="337" spans="1:11" x14ac:dyDescent="0.2">
      <c r="A337">
        <v>336</v>
      </c>
      <c r="B337" t="s">
        <v>363</v>
      </c>
      <c r="C337" t="s">
        <v>92</v>
      </c>
      <c r="D337">
        <v>30</v>
      </c>
      <c r="E337" t="s">
        <v>27</v>
      </c>
      <c r="F337" t="s">
        <v>29</v>
      </c>
      <c r="G337" t="s">
        <v>14</v>
      </c>
      <c r="H337" s="30">
        <v>31.522159720798399</v>
      </c>
      <c r="I337" s="61">
        <v>34.197479725456603</v>
      </c>
      <c r="J337" s="61">
        <v>35.715284237613247</v>
      </c>
      <c r="K337" s="58">
        <v>309.76</v>
      </c>
    </row>
    <row r="338" spans="1:11" x14ac:dyDescent="0.2">
      <c r="A338">
        <v>337</v>
      </c>
      <c r="B338" t="s">
        <v>364</v>
      </c>
      <c r="C338" t="s">
        <v>92</v>
      </c>
      <c r="D338">
        <v>30</v>
      </c>
      <c r="E338" t="s">
        <v>12</v>
      </c>
      <c r="F338" t="s">
        <v>38</v>
      </c>
      <c r="G338" t="s">
        <v>14</v>
      </c>
      <c r="H338" s="30">
        <v>31.522159720798399</v>
      </c>
      <c r="I338" s="61">
        <v>15.2410837437486</v>
      </c>
      <c r="J338" s="61">
        <v>15.254218566923271</v>
      </c>
      <c r="K338" s="58">
        <v>125.93</v>
      </c>
    </row>
    <row r="339" spans="1:11" x14ac:dyDescent="0.2">
      <c r="A339">
        <v>338</v>
      </c>
      <c r="B339" t="s">
        <v>365</v>
      </c>
      <c r="C339" t="s">
        <v>92</v>
      </c>
      <c r="D339">
        <v>30</v>
      </c>
      <c r="E339" t="s">
        <v>16</v>
      </c>
      <c r="F339" t="s">
        <v>38</v>
      </c>
      <c r="G339" t="s">
        <v>14</v>
      </c>
      <c r="H339" s="30">
        <v>31.522159720798399</v>
      </c>
      <c r="I339" s="61">
        <v>22.545809719879401</v>
      </c>
      <c r="J339" s="61">
        <v>23.494045216369557</v>
      </c>
      <c r="K339" s="58">
        <v>173.11</v>
      </c>
    </row>
    <row r="340" spans="1:11" x14ac:dyDescent="0.2">
      <c r="A340">
        <v>339</v>
      </c>
      <c r="B340" t="s">
        <v>366</v>
      </c>
      <c r="C340" t="s">
        <v>92</v>
      </c>
      <c r="D340">
        <v>30</v>
      </c>
      <c r="E340" t="s">
        <v>18</v>
      </c>
      <c r="F340" t="s">
        <v>38</v>
      </c>
      <c r="G340" t="s">
        <v>14</v>
      </c>
      <c r="H340" s="30">
        <v>31.522159720798399</v>
      </c>
      <c r="I340" s="61">
        <v>29.667176341660799</v>
      </c>
      <c r="J340" s="61">
        <v>29.032711792736386</v>
      </c>
      <c r="K340" s="58">
        <v>195.56</v>
      </c>
    </row>
    <row r="341" spans="1:11" x14ac:dyDescent="0.2">
      <c r="A341">
        <v>340</v>
      </c>
      <c r="B341" t="s">
        <v>367</v>
      </c>
      <c r="C341" t="s">
        <v>92</v>
      </c>
      <c r="D341">
        <v>30</v>
      </c>
      <c r="E341" t="s">
        <v>20</v>
      </c>
      <c r="F341" t="s">
        <v>38</v>
      </c>
      <c r="G341" t="s">
        <v>14</v>
      </c>
      <c r="H341" s="30">
        <v>31.522159720798399</v>
      </c>
      <c r="I341" s="61">
        <v>37.926182738160897</v>
      </c>
      <c r="J341" s="61">
        <v>40.952211120494653</v>
      </c>
      <c r="K341" s="58">
        <v>238.08</v>
      </c>
    </row>
    <row r="342" spans="1:11" x14ac:dyDescent="0.2">
      <c r="A342">
        <v>341</v>
      </c>
      <c r="B342" t="s">
        <v>368</v>
      </c>
      <c r="C342" t="s">
        <v>92</v>
      </c>
      <c r="D342">
        <v>30</v>
      </c>
      <c r="E342" t="s">
        <v>1133</v>
      </c>
      <c r="F342" t="s">
        <v>38</v>
      </c>
      <c r="G342" t="s">
        <v>14</v>
      </c>
      <c r="H342" s="30">
        <v>31.522159720798399</v>
      </c>
      <c r="I342" s="61">
        <v>45.983292510175303</v>
      </c>
      <c r="J342" s="61">
        <v>43.109469194764969</v>
      </c>
      <c r="K342" s="58">
        <v>263.58</v>
      </c>
    </row>
    <row r="343" spans="1:11" x14ac:dyDescent="0.2">
      <c r="A343">
        <v>342</v>
      </c>
      <c r="B343" t="s">
        <v>369</v>
      </c>
      <c r="C343" t="s">
        <v>92</v>
      </c>
      <c r="D343">
        <v>30</v>
      </c>
      <c r="E343" t="s">
        <v>1134</v>
      </c>
      <c r="F343" t="s">
        <v>38</v>
      </c>
      <c r="G343" t="s">
        <v>23</v>
      </c>
      <c r="H343" s="30">
        <v>31.522159720798399</v>
      </c>
      <c r="I343" s="61">
        <v>59.755158949365601</v>
      </c>
      <c r="J343" s="61">
        <v>55.982287293806635</v>
      </c>
      <c r="K343" s="58">
        <v>345.44</v>
      </c>
    </row>
    <row r="344" spans="1:11" x14ac:dyDescent="0.2">
      <c r="A344">
        <v>343</v>
      </c>
      <c r="B344" t="s">
        <v>370</v>
      </c>
      <c r="C344" t="s">
        <v>92</v>
      </c>
      <c r="D344">
        <v>30</v>
      </c>
      <c r="E344" t="s">
        <v>25</v>
      </c>
      <c r="F344" t="s">
        <v>38</v>
      </c>
      <c r="G344" t="s">
        <v>23</v>
      </c>
      <c r="H344" s="30">
        <v>31.522159720798399</v>
      </c>
      <c r="I344" s="61">
        <v>48.900695810771801</v>
      </c>
      <c r="J344" s="61">
        <v>43.542705281871406</v>
      </c>
      <c r="K344" s="58">
        <v>271.27999999999997</v>
      </c>
    </row>
    <row r="345" spans="1:11" x14ac:dyDescent="0.2">
      <c r="A345">
        <v>344</v>
      </c>
      <c r="B345" t="s">
        <v>371</v>
      </c>
      <c r="C345" t="s">
        <v>92</v>
      </c>
      <c r="D345">
        <v>30</v>
      </c>
      <c r="E345" t="s">
        <v>27</v>
      </c>
      <c r="F345" t="s">
        <v>38</v>
      </c>
      <c r="G345" t="s">
        <v>14</v>
      </c>
      <c r="H345" s="30">
        <v>31.522159720798399</v>
      </c>
      <c r="I345" s="61">
        <v>37.2296906873379</v>
      </c>
      <c r="J345" s="61">
        <v>36.424100818029387</v>
      </c>
      <c r="K345" s="58">
        <v>253.47</v>
      </c>
    </row>
    <row r="346" spans="1:11" x14ac:dyDescent="0.2">
      <c r="A346">
        <v>345</v>
      </c>
      <c r="B346" t="s">
        <v>372</v>
      </c>
      <c r="C346" t="s">
        <v>92</v>
      </c>
      <c r="D346">
        <v>30</v>
      </c>
      <c r="E346" t="s">
        <v>12</v>
      </c>
      <c r="F346" t="s">
        <v>47</v>
      </c>
      <c r="G346" t="s">
        <v>14</v>
      </c>
      <c r="H346" s="30">
        <v>31.522159720798399</v>
      </c>
      <c r="I346" s="61">
        <v>13.0839983906403</v>
      </c>
      <c r="J346" s="61">
        <v>13.154062967303929</v>
      </c>
      <c r="K346" s="58">
        <v>86.17</v>
      </c>
    </row>
    <row r="347" spans="1:11" x14ac:dyDescent="0.2">
      <c r="A347">
        <v>346</v>
      </c>
      <c r="B347" t="s">
        <v>373</v>
      </c>
      <c r="C347" t="s">
        <v>92</v>
      </c>
      <c r="D347">
        <v>30</v>
      </c>
      <c r="E347" t="s">
        <v>16</v>
      </c>
      <c r="F347" t="s">
        <v>47</v>
      </c>
      <c r="G347" t="s">
        <v>14</v>
      </c>
      <c r="H347" s="30">
        <v>31.522159720798399</v>
      </c>
      <c r="I347" s="61">
        <v>19.690975528524699</v>
      </c>
      <c r="J347" s="61">
        <v>20.628152393067168</v>
      </c>
      <c r="K347" s="58">
        <v>126.56</v>
      </c>
    </row>
    <row r="348" spans="1:11" x14ac:dyDescent="0.2">
      <c r="A348">
        <v>347</v>
      </c>
      <c r="B348" t="s">
        <v>374</v>
      </c>
      <c r="C348" t="s">
        <v>92</v>
      </c>
      <c r="D348">
        <v>30</v>
      </c>
      <c r="E348" t="s">
        <v>18</v>
      </c>
      <c r="F348" t="s">
        <v>47</v>
      </c>
      <c r="G348" t="s">
        <v>14</v>
      </c>
      <c r="H348" s="30">
        <v>31.522159720798399</v>
      </c>
      <c r="I348" s="61">
        <v>26.401761231241899</v>
      </c>
      <c r="J348" s="61">
        <v>27.372641538237893</v>
      </c>
      <c r="K348" s="58">
        <v>148.82</v>
      </c>
    </row>
    <row r="349" spans="1:11" x14ac:dyDescent="0.2">
      <c r="A349">
        <v>348</v>
      </c>
      <c r="B349" t="s">
        <v>375</v>
      </c>
      <c r="C349" t="s">
        <v>92</v>
      </c>
      <c r="D349">
        <v>30</v>
      </c>
      <c r="E349" t="s">
        <v>20</v>
      </c>
      <c r="F349" t="s">
        <v>47</v>
      </c>
      <c r="G349" t="s">
        <v>14</v>
      </c>
      <c r="H349" s="30">
        <v>31.522159720798399</v>
      </c>
      <c r="I349" s="61">
        <v>34.207048926944502</v>
      </c>
      <c r="J349" s="61">
        <v>37.355992296020858</v>
      </c>
      <c r="K349" s="58">
        <v>173.3</v>
      </c>
    </row>
    <row r="350" spans="1:11" x14ac:dyDescent="0.2">
      <c r="A350">
        <v>349</v>
      </c>
      <c r="B350" t="s">
        <v>376</v>
      </c>
      <c r="C350" t="s">
        <v>92</v>
      </c>
      <c r="D350">
        <v>30</v>
      </c>
      <c r="E350" t="s">
        <v>1133</v>
      </c>
      <c r="F350" t="s">
        <v>47</v>
      </c>
      <c r="G350" t="s">
        <v>14</v>
      </c>
      <c r="H350" s="30">
        <v>31.522159720798399</v>
      </c>
      <c r="I350" s="61">
        <v>42.170773021180601</v>
      </c>
      <c r="J350" s="61">
        <v>42.608102036402926</v>
      </c>
      <c r="K350" s="58">
        <v>193.67</v>
      </c>
    </row>
    <row r="351" spans="1:11" x14ac:dyDescent="0.2">
      <c r="A351">
        <v>350</v>
      </c>
      <c r="B351" t="s">
        <v>377</v>
      </c>
      <c r="C351" t="s">
        <v>92</v>
      </c>
      <c r="D351">
        <v>30</v>
      </c>
      <c r="E351" t="s">
        <v>1134</v>
      </c>
      <c r="F351" t="s">
        <v>47</v>
      </c>
      <c r="G351" t="s">
        <v>23</v>
      </c>
      <c r="H351" s="30">
        <v>31.522159720798399</v>
      </c>
      <c r="I351" s="61">
        <v>52.176047016479501</v>
      </c>
      <c r="J351" s="61">
        <v>51.678097062350631</v>
      </c>
      <c r="K351" s="58">
        <v>234.83</v>
      </c>
    </row>
    <row r="352" spans="1:11" x14ac:dyDescent="0.2">
      <c r="A352">
        <v>351</v>
      </c>
      <c r="B352" t="s">
        <v>378</v>
      </c>
      <c r="C352" t="s">
        <v>92</v>
      </c>
      <c r="D352">
        <v>30</v>
      </c>
      <c r="E352" t="s">
        <v>25</v>
      </c>
      <c r="F352" t="s">
        <v>47</v>
      </c>
      <c r="G352" t="s">
        <v>23</v>
      </c>
      <c r="H352" s="30">
        <v>31.522159720798399</v>
      </c>
      <c r="I352" s="61">
        <v>42.961728585493503</v>
      </c>
      <c r="J352" s="61">
        <v>40.169374492634375</v>
      </c>
      <c r="K352" s="58">
        <v>173.95</v>
      </c>
    </row>
    <row r="353" spans="1:11" x14ac:dyDescent="0.2">
      <c r="A353">
        <v>352</v>
      </c>
      <c r="B353" t="s">
        <v>379</v>
      </c>
      <c r="C353" t="s">
        <v>92</v>
      </c>
      <c r="D353">
        <v>30</v>
      </c>
      <c r="E353" t="s">
        <v>27</v>
      </c>
      <c r="F353" t="s">
        <v>47</v>
      </c>
      <c r="G353" t="s">
        <v>14</v>
      </c>
      <c r="H353" s="30">
        <v>31.522159720798399</v>
      </c>
      <c r="I353" s="61">
        <v>31.458964126043799</v>
      </c>
      <c r="J353" s="61">
        <v>32.256785539502218</v>
      </c>
      <c r="K353" s="58">
        <v>185.85</v>
      </c>
    </row>
    <row r="354" spans="1:11" x14ac:dyDescent="0.2">
      <c r="A354">
        <v>353</v>
      </c>
      <c r="B354" t="s">
        <v>380</v>
      </c>
      <c r="C354" t="s">
        <v>92</v>
      </c>
      <c r="D354">
        <v>30</v>
      </c>
      <c r="E354" t="s">
        <v>12</v>
      </c>
      <c r="F354" t="s">
        <v>56</v>
      </c>
      <c r="G354" t="s">
        <v>14</v>
      </c>
      <c r="H354" s="30">
        <v>31.522159720798399</v>
      </c>
      <c r="I354" s="61">
        <v>14.0481420200519</v>
      </c>
      <c r="J354" s="61">
        <v>14.119721013515758</v>
      </c>
      <c r="K354" s="58">
        <v>89.63</v>
      </c>
    </row>
    <row r="355" spans="1:11" x14ac:dyDescent="0.2">
      <c r="A355">
        <v>354</v>
      </c>
      <c r="B355" t="s">
        <v>381</v>
      </c>
      <c r="C355" t="s">
        <v>92</v>
      </c>
      <c r="D355">
        <v>30</v>
      </c>
      <c r="E355" t="s">
        <v>16</v>
      </c>
      <c r="F355" t="s">
        <v>56</v>
      </c>
      <c r="G355" t="s">
        <v>14</v>
      </c>
      <c r="H355" s="30">
        <v>31.522159720798399</v>
      </c>
      <c r="I355" s="61">
        <v>21.137756220970601</v>
      </c>
      <c r="J355" s="61">
        <v>22.09942923127609</v>
      </c>
      <c r="K355" s="58">
        <v>130.72999999999999</v>
      </c>
    </row>
    <row r="356" spans="1:11" x14ac:dyDescent="0.2">
      <c r="A356">
        <v>355</v>
      </c>
      <c r="B356" t="s">
        <v>382</v>
      </c>
      <c r="C356" t="s">
        <v>92</v>
      </c>
      <c r="D356">
        <v>30</v>
      </c>
      <c r="E356" t="s">
        <v>18</v>
      </c>
      <c r="F356" t="s">
        <v>56</v>
      </c>
      <c r="G356" t="s">
        <v>14</v>
      </c>
      <c r="H356" s="30">
        <v>31.522159720798399</v>
      </c>
      <c r="I356" s="61">
        <v>28.335326779723101</v>
      </c>
      <c r="J356" s="61">
        <v>29.615874044058152</v>
      </c>
      <c r="K356" s="58">
        <v>159.55000000000001</v>
      </c>
    </row>
    <row r="357" spans="1:11" x14ac:dyDescent="0.2">
      <c r="A357">
        <v>356</v>
      </c>
      <c r="B357" t="s">
        <v>383</v>
      </c>
      <c r="C357" t="s">
        <v>92</v>
      </c>
      <c r="D357">
        <v>30</v>
      </c>
      <c r="E357" t="s">
        <v>20</v>
      </c>
      <c r="F357" t="s">
        <v>56</v>
      </c>
      <c r="G357" t="s">
        <v>14</v>
      </c>
      <c r="H357" s="30">
        <v>31.522159720798399</v>
      </c>
      <c r="I357" s="61">
        <v>36.706340914108203</v>
      </c>
      <c r="J357" s="61">
        <v>40.13246335575711</v>
      </c>
      <c r="K357" s="58">
        <v>180.24</v>
      </c>
    </row>
    <row r="358" spans="1:11" x14ac:dyDescent="0.2">
      <c r="A358">
        <v>357</v>
      </c>
      <c r="B358" t="s">
        <v>384</v>
      </c>
      <c r="C358" t="s">
        <v>92</v>
      </c>
      <c r="D358">
        <v>30</v>
      </c>
      <c r="E358" t="s">
        <v>1133</v>
      </c>
      <c r="F358" t="s">
        <v>56</v>
      </c>
      <c r="G358" t="s">
        <v>14</v>
      </c>
      <c r="H358" s="30">
        <v>31.522159720798399</v>
      </c>
      <c r="I358" s="61">
        <v>45.242742485900898</v>
      </c>
      <c r="J358" s="61">
        <v>46.203959616116748</v>
      </c>
      <c r="K358" s="58">
        <v>206.41</v>
      </c>
    </row>
    <row r="359" spans="1:11" x14ac:dyDescent="0.2">
      <c r="A359">
        <v>358</v>
      </c>
      <c r="B359" t="s">
        <v>385</v>
      </c>
      <c r="C359" t="s">
        <v>92</v>
      </c>
      <c r="D359">
        <v>30</v>
      </c>
      <c r="E359" t="s">
        <v>1134</v>
      </c>
      <c r="F359" t="s">
        <v>56</v>
      </c>
      <c r="G359" t="s">
        <v>23</v>
      </c>
      <c r="H359" s="30">
        <v>31.522159720798399</v>
      </c>
      <c r="I359" s="61">
        <v>56.009805073350698</v>
      </c>
      <c r="J359" s="61">
        <v>54.63413988613496</v>
      </c>
      <c r="K359" s="58">
        <v>318.77999999999997</v>
      </c>
    </row>
    <row r="360" spans="1:11" x14ac:dyDescent="0.2">
      <c r="A360">
        <v>359</v>
      </c>
      <c r="B360" t="s">
        <v>386</v>
      </c>
      <c r="C360" t="s">
        <v>92</v>
      </c>
      <c r="D360">
        <v>30</v>
      </c>
      <c r="E360" t="s">
        <v>25</v>
      </c>
      <c r="F360" t="s">
        <v>56</v>
      </c>
      <c r="G360" t="s">
        <v>23</v>
      </c>
      <c r="H360" s="30">
        <v>31.522159720798399</v>
      </c>
      <c r="I360" s="61">
        <v>46.115114564794403</v>
      </c>
      <c r="J360" s="61">
        <v>43.149686140569685</v>
      </c>
      <c r="K360" s="58">
        <v>232.34</v>
      </c>
    </row>
    <row r="361" spans="1:11" x14ac:dyDescent="0.2">
      <c r="A361">
        <v>360</v>
      </c>
      <c r="B361" t="s">
        <v>387</v>
      </c>
      <c r="C361" t="s">
        <v>92</v>
      </c>
      <c r="D361">
        <v>30</v>
      </c>
      <c r="E361" t="s">
        <v>27</v>
      </c>
      <c r="F361" t="s">
        <v>56</v>
      </c>
      <c r="G361" t="s">
        <v>14</v>
      </c>
      <c r="H361" s="30">
        <v>31.522159720798399</v>
      </c>
      <c r="I361" s="61">
        <v>33.783235782879402</v>
      </c>
      <c r="J361" s="61">
        <v>35.234371575442907</v>
      </c>
      <c r="K361" s="58">
        <v>196.63</v>
      </c>
    </row>
    <row r="362" spans="1:11" x14ac:dyDescent="0.2">
      <c r="A362">
        <v>361</v>
      </c>
      <c r="B362" t="s">
        <v>388</v>
      </c>
      <c r="C362" t="s">
        <v>92</v>
      </c>
      <c r="D362">
        <v>30</v>
      </c>
      <c r="E362" t="s">
        <v>12</v>
      </c>
      <c r="F362" t="s">
        <v>65</v>
      </c>
      <c r="G362" t="s">
        <v>14</v>
      </c>
      <c r="H362" s="30">
        <v>31.522159720798399</v>
      </c>
      <c r="I362" s="61">
        <v>14.3481412130465</v>
      </c>
      <c r="J362" s="61">
        <v>14.416998022085181</v>
      </c>
      <c r="K362" s="58">
        <v>95.54</v>
      </c>
    </row>
    <row r="363" spans="1:11" x14ac:dyDescent="0.2">
      <c r="A363">
        <v>362</v>
      </c>
      <c r="B363" t="s">
        <v>389</v>
      </c>
      <c r="C363" t="s">
        <v>92</v>
      </c>
      <c r="D363">
        <v>30</v>
      </c>
      <c r="E363" t="s">
        <v>16</v>
      </c>
      <c r="F363" t="s">
        <v>65</v>
      </c>
      <c r="G363" t="s">
        <v>14</v>
      </c>
      <c r="H363" s="30">
        <v>31.522159720798399</v>
      </c>
      <c r="I363" s="61">
        <v>21.339679540351799</v>
      </c>
      <c r="J363" s="61">
        <v>22.252804228121832</v>
      </c>
      <c r="K363" s="58">
        <v>136.54</v>
      </c>
    </row>
    <row r="364" spans="1:11" x14ac:dyDescent="0.2">
      <c r="A364">
        <v>363</v>
      </c>
      <c r="B364" t="s">
        <v>390</v>
      </c>
      <c r="C364" t="s">
        <v>92</v>
      </c>
      <c r="D364">
        <v>30</v>
      </c>
      <c r="E364" t="s">
        <v>18</v>
      </c>
      <c r="F364" t="s">
        <v>65</v>
      </c>
      <c r="G364" t="s">
        <v>14</v>
      </c>
      <c r="H364" s="30">
        <v>31.522159720798399</v>
      </c>
      <c r="I364" s="61">
        <v>28.2437025625782</v>
      </c>
      <c r="J364" s="61">
        <v>28.353403062509138</v>
      </c>
      <c r="K364" s="58">
        <v>159.26</v>
      </c>
    </row>
    <row r="365" spans="1:11" x14ac:dyDescent="0.2">
      <c r="A365">
        <v>364</v>
      </c>
      <c r="B365" t="s">
        <v>391</v>
      </c>
      <c r="C365" t="s">
        <v>92</v>
      </c>
      <c r="D365">
        <v>30</v>
      </c>
      <c r="E365" t="s">
        <v>20</v>
      </c>
      <c r="F365" t="s">
        <v>65</v>
      </c>
      <c r="G365" t="s">
        <v>14</v>
      </c>
      <c r="H365" s="30">
        <v>31.522159720798399</v>
      </c>
      <c r="I365" s="61">
        <v>36.254784107825898</v>
      </c>
      <c r="J365" s="61">
        <v>39.105716940648847</v>
      </c>
      <c r="K365" s="58">
        <v>188.48</v>
      </c>
    </row>
    <row r="366" spans="1:11" x14ac:dyDescent="0.2">
      <c r="A366">
        <v>365</v>
      </c>
      <c r="B366" t="s">
        <v>392</v>
      </c>
      <c r="C366" t="s">
        <v>92</v>
      </c>
      <c r="D366">
        <v>30</v>
      </c>
      <c r="E366" t="s">
        <v>1133</v>
      </c>
      <c r="F366" t="s">
        <v>65</v>
      </c>
      <c r="G366" t="s">
        <v>14</v>
      </c>
      <c r="H366" s="30">
        <v>31.522159720798399</v>
      </c>
      <c r="I366" s="61">
        <v>44.179118639486497</v>
      </c>
      <c r="J366" s="61">
        <v>39.9593551231616</v>
      </c>
      <c r="K366" s="58">
        <v>198.27</v>
      </c>
    </row>
    <row r="367" spans="1:11" x14ac:dyDescent="0.2">
      <c r="A367">
        <v>366</v>
      </c>
      <c r="B367" t="s">
        <v>393</v>
      </c>
      <c r="C367" t="s">
        <v>92</v>
      </c>
      <c r="D367">
        <v>30</v>
      </c>
      <c r="E367" t="s">
        <v>1134</v>
      </c>
      <c r="F367" t="s">
        <v>65</v>
      </c>
      <c r="G367" t="s">
        <v>23</v>
      </c>
      <c r="H367" s="30">
        <v>31.522159720798399</v>
      </c>
      <c r="I367" s="61">
        <v>56.5541610357133</v>
      </c>
      <c r="J367" s="61">
        <v>54.868474649245613</v>
      </c>
      <c r="K367" s="58">
        <v>286.8</v>
      </c>
    </row>
    <row r="368" spans="1:11" x14ac:dyDescent="0.2">
      <c r="A368">
        <v>367</v>
      </c>
      <c r="B368" t="s">
        <v>394</v>
      </c>
      <c r="C368" t="s">
        <v>92</v>
      </c>
      <c r="D368">
        <v>30</v>
      </c>
      <c r="E368" t="s">
        <v>25</v>
      </c>
      <c r="F368" t="s">
        <v>65</v>
      </c>
      <c r="G368" t="s">
        <v>23</v>
      </c>
      <c r="H368" s="30">
        <v>31.522159720798399</v>
      </c>
      <c r="I368" s="61">
        <v>46.369708687562898</v>
      </c>
      <c r="J368" s="61">
        <v>41.427884529835964</v>
      </c>
      <c r="K368" s="58">
        <v>190.13</v>
      </c>
    </row>
    <row r="369" spans="1:11" x14ac:dyDescent="0.2">
      <c r="A369">
        <v>368</v>
      </c>
      <c r="B369" t="s">
        <v>395</v>
      </c>
      <c r="C369" t="s">
        <v>92</v>
      </c>
      <c r="D369">
        <v>30</v>
      </c>
      <c r="E369" t="s">
        <v>27</v>
      </c>
      <c r="F369" t="s">
        <v>65</v>
      </c>
      <c r="G369" t="s">
        <v>14</v>
      </c>
      <c r="H369" s="30">
        <v>31.522159720798399</v>
      </c>
      <c r="I369" s="61">
        <v>34.873269656265599</v>
      </c>
      <c r="J369" s="61">
        <v>30.284481487608083</v>
      </c>
      <c r="K369" s="58">
        <v>185.44</v>
      </c>
    </row>
    <row r="370" spans="1:11" x14ac:dyDescent="0.2">
      <c r="A370">
        <v>369</v>
      </c>
      <c r="B370" t="s">
        <v>396</v>
      </c>
      <c r="C370" t="s">
        <v>92</v>
      </c>
      <c r="D370">
        <v>30</v>
      </c>
      <c r="E370" t="s">
        <v>12</v>
      </c>
      <c r="F370" t="s">
        <v>74</v>
      </c>
      <c r="G370" t="s">
        <v>14</v>
      </c>
      <c r="H370" s="30">
        <v>31.522159720798399</v>
      </c>
      <c r="I370" s="61">
        <v>13.158308274234001</v>
      </c>
      <c r="J370" s="61">
        <v>13.192045731991414</v>
      </c>
      <c r="K370" s="58">
        <v>109.18</v>
      </c>
    </row>
    <row r="371" spans="1:11" x14ac:dyDescent="0.2">
      <c r="A371">
        <v>370</v>
      </c>
      <c r="B371" t="s">
        <v>397</v>
      </c>
      <c r="C371" t="s">
        <v>92</v>
      </c>
      <c r="D371">
        <v>30</v>
      </c>
      <c r="E371" t="s">
        <v>16</v>
      </c>
      <c r="F371" t="s">
        <v>74</v>
      </c>
      <c r="G371" t="s">
        <v>14</v>
      </c>
      <c r="H371" s="30">
        <v>31.522159720798399</v>
      </c>
      <c r="I371" s="61">
        <v>19.2337915783136</v>
      </c>
      <c r="J371" s="61">
        <v>19.90271597475504</v>
      </c>
      <c r="K371" s="58">
        <v>150.76</v>
      </c>
    </row>
    <row r="372" spans="1:11" x14ac:dyDescent="0.2">
      <c r="A372">
        <v>371</v>
      </c>
      <c r="B372" t="s">
        <v>398</v>
      </c>
      <c r="C372" t="s">
        <v>92</v>
      </c>
      <c r="D372">
        <v>30</v>
      </c>
      <c r="E372" t="s">
        <v>18</v>
      </c>
      <c r="F372" t="s">
        <v>74</v>
      </c>
      <c r="G372" t="s">
        <v>14</v>
      </c>
      <c r="H372" s="30">
        <v>31.522159720798399</v>
      </c>
      <c r="I372" s="61">
        <v>24.991267429167401</v>
      </c>
      <c r="J372" s="61">
        <v>24.310234460282445</v>
      </c>
      <c r="K372" s="58">
        <v>165.99</v>
      </c>
    </row>
    <row r="373" spans="1:11" x14ac:dyDescent="0.2">
      <c r="A373">
        <v>372</v>
      </c>
      <c r="B373" t="s">
        <v>399</v>
      </c>
      <c r="C373" t="s">
        <v>92</v>
      </c>
      <c r="D373">
        <v>30</v>
      </c>
      <c r="E373" t="s">
        <v>20</v>
      </c>
      <c r="F373" t="s">
        <v>74</v>
      </c>
      <c r="G373" t="s">
        <v>14</v>
      </c>
      <c r="H373" s="30">
        <v>31.522159720798399</v>
      </c>
      <c r="I373" s="61">
        <v>31.669346700861201</v>
      </c>
      <c r="J373" s="61">
        <v>34.332231673867412</v>
      </c>
      <c r="K373" s="58">
        <v>191.94</v>
      </c>
    </row>
    <row r="374" spans="1:11" x14ac:dyDescent="0.2">
      <c r="A374">
        <v>373</v>
      </c>
      <c r="B374" t="s">
        <v>400</v>
      </c>
      <c r="C374" t="s">
        <v>92</v>
      </c>
      <c r="D374">
        <v>30</v>
      </c>
      <c r="E374" t="s">
        <v>1133</v>
      </c>
      <c r="F374" t="s">
        <v>74</v>
      </c>
      <c r="G374" t="s">
        <v>14</v>
      </c>
      <c r="H374" s="30">
        <v>31.522159720798399</v>
      </c>
      <c r="I374" s="61">
        <v>37.990650536807301</v>
      </c>
      <c r="J374" s="61">
        <v>33.993473255637056</v>
      </c>
      <c r="K374" s="58">
        <v>196.04</v>
      </c>
    </row>
    <row r="375" spans="1:11" x14ac:dyDescent="0.2">
      <c r="A375">
        <v>374</v>
      </c>
      <c r="B375" t="s">
        <v>401</v>
      </c>
      <c r="C375" t="s">
        <v>92</v>
      </c>
      <c r="D375">
        <v>30</v>
      </c>
      <c r="E375" t="s">
        <v>1134</v>
      </c>
      <c r="F375" t="s">
        <v>74</v>
      </c>
      <c r="G375" t="s">
        <v>23</v>
      </c>
      <c r="H375" s="30">
        <v>31.522159720798399</v>
      </c>
      <c r="I375" s="61">
        <v>50.985499885832802</v>
      </c>
      <c r="J375" s="61">
        <v>47.989605167420734</v>
      </c>
      <c r="K375" s="58">
        <v>294.11</v>
      </c>
    </row>
    <row r="376" spans="1:11" x14ac:dyDescent="0.2">
      <c r="A376">
        <v>375</v>
      </c>
      <c r="B376" t="s">
        <v>402</v>
      </c>
      <c r="C376" t="s">
        <v>92</v>
      </c>
      <c r="D376">
        <v>30</v>
      </c>
      <c r="E376" t="s">
        <v>25</v>
      </c>
      <c r="F376" t="s">
        <v>74</v>
      </c>
      <c r="G376" t="s">
        <v>23</v>
      </c>
      <c r="H376" s="30">
        <v>31.522159720798399</v>
      </c>
      <c r="I376" s="61">
        <v>41.5498533139587</v>
      </c>
      <c r="J376" s="61">
        <v>35.531758015240669</v>
      </c>
      <c r="K376" s="58">
        <v>224.19</v>
      </c>
    </row>
    <row r="377" spans="1:11" x14ac:dyDescent="0.2">
      <c r="A377">
        <v>376</v>
      </c>
      <c r="B377" t="s">
        <v>403</v>
      </c>
      <c r="C377" t="s">
        <v>92</v>
      </c>
      <c r="D377">
        <v>30</v>
      </c>
      <c r="E377" t="s">
        <v>27</v>
      </c>
      <c r="F377" t="s">
        <v>74</v>
      </c>
      <c r="G377" t="s">
        <v>14</v>
      </c>
      <c r="H377" s="30">
        <v>31.522159720798399</v>
      </c>
      <c r="I377" s="61">
        <v>32.506756405563401</v>
      </c>
      <c r="J377" s="61">
        <v>28.9601037937774</v>
      </c>
      <c r="K377" s="58">
        <v>200.25</v>
      </c>
    </row>
    <row r="378" spans="1:11" x14ac:dyDescent="0.2">
      <c r="A378">
        <v>377</v>
      </c>
      <c r="B378" t="s">
        <v>404</v>
      </c>
      <c r="C378" t="s">
        <v>92</v>
      </c>
      <c r="D378">
        <v>30</v>
      </c>
      <c r="E378" t="s">
        <v>12</v>
      </c>
      <c r="F378" t="s">
        <v>83</v>
      </c>
      <c r="G378" t="s">
        <v>14</v>
      </c>
      <c r="H378" s="30">
        <v>31.522159720798399</v>
      </c>
      <c r="I378" s="61">
        <v>12.448137050871599</v>
      </c>
      <c r="J378" s="61">
        <v>12.390456795684777</v>
      </c>
      <c r="K378" s="58">
        <v>79.25</v>
      </c>
    </row>
    <row r="379" spans="1:11" x14ac:dyDescent="0.2">
      <c r="A379">
        <v>378</v>
      </c>
      <c r="B379" t="s">
        <v>405</v>
      </c>
      <c r="C379" t="s">
        <v>92</v>
      </c>
      <c r="D379">
        <v>30</v>
      </c>
      <c r="E379" t="s">
        <v>16</v>
      </c>
      <c r="F379" t="s">
        <v>83</v>
      </c>
      <c r="G379" t="s">
        <v>14</v>
      </c>
      <c r="H379" s="30">
        <v>31.522159720798399</v>
      </c>
      <c r="I379" s="61">
        <v>18.468747577960301</v>
      </c>
      <c r="J379" s="61">
        <v>18.696699170120915</v>
      </c>
      <c r="K379" s="58">
        <v>111.15</v>
      </c>
    </row>
    <row r="380" spans="1:11" x14ac:dyDescent="0.2">
      <c r="A380">
        <v>379</v>
      </c>
      <c r="B380" t="s">
        <v>406</v>
      </c>
      <c r="C380" t="s">
        <v>92</v>
      </c>
      <c r="D380">
        <v>30</v>
      </c>
      <c r="E380" t="s">
        <v>18</v>
      </c>
      <c r="F380" t="s">
        <v>83</v>
      </c>
      <c r="G380" t="s">
        <v>14</v>
      </c>
      <c r="H380" s="30">
        <v>31.522159720798399</v>
      </c>
      <c r="I380" s="61">
        <v>24.379602524116201</v>
      </c>
      <c r="J380" s="61">
        <v>23.787514048349728</v>
      </c>
      <c r="K380" s="58">
        <v>129.71</v>
      </c>
    </row>
    <row r="381" spans="1:11" x14ac:dyDescent="0.2">
      <c r="A381">
        <v>380</v>
      </c>
      <c r="B381" t="s">
        <v>407</v>
      </c>
      <c r="C381" t="s">
        <v>92</v>
      </c>
      <c r="D381">
        <v>30</v>
      </c>
      <c r="E381" t="s">
        <v>20</v>
      </c>
      <c r="F381" t="s">
        <v>83</v>
      </c>
      <c r="G381" t="s">
        <v>14</v>
      </c>
      <c r="H381" s="30">
        <v>31.522159720798399</v>
      </c>
      <c r="I381" s="61">
        <v>31.236358117177399</v>
      </c>
      <c r="J381" s="61">
        <v>34.227968470072327</v>
      </c>
      <c r="K381" s="58">
        <v>156.66999999999999</v>
      </c>
    </row>
    <row r="382" spans="1:11" x14ac:dyDescent="0.2">
      <c r="A382">
        <v>381</v>
      </c>
      <c r="B382" t="s">
        <v>408</v>
      </c>
      <c r="C382" t="s">
        <v>92</v>
      </c>
      <c r="D382">
        <v>30</v>
      </c>
      <c r="E382" t="s">
        <v>1133</v>
      </c>
      <c r="F382" t="s">
        <v>83</v>
      </c>
      <c r="G382" t="s">
        <v>14</v>
      </c>
      <c r="H382" s="30">
        <v>31.522159720798399</v>
      </c>
      <c r="I382" s="61">
        <v>37.976350672156798</v>
      </c>
      <c r="J382" s="61">
        <v>33.020708581875581</v>
      </c>
      <c r="K382" s="58">
        <v>157.97</v>
      </c>
    </row>
    <row r="383" spans="1:11" x14ac:dyDescent="0.2">
      <c r="A383">
        <v>382</v>
      </c>
      <c r="B383" t="s">
        <v>409</v>
      </c>
      <c r="C383" t="s">
        <v>92</v>
      </c>
      <c r="D383">
        <v>30</v>
      </c>
      <c r="E383" t="s">
        <v>1134</v>
      </c>
      <c r="F383" t="s">
        <v>83</v>
      </c>
      <c r="G383" t="s">
        <v>23</v>
      </c>
      <c r="H383" s="30">
        <v>31.522159720798399</v>
      </c>
      <c r="I383" s="61">
        <v>48.947330869134298</v>
      </c>
      <c r="J383" s="61">
        <v>48.081300042048596</v>
      </c>
      <c r="K383" s="58">
        <v>220.06</v>
      </c>
    </row>
    <row r="384" spans="1:11" x14ac:dyDescent="0.2">
      <c r="A384">
        <v>383</v>
      </c>
      <c r="B384" t="s">
        <v>410</v>
      </c>
      <c r="C384" t="s">
        <v>92</v>
      </c>
      <c r="D384">
        <v>30</v>
      </c>
      <c r="E384" t="s">
        <v>25</v>
      </c>
      <c r="F384" t="s">
        <v>83</v>
      </c>
      <c r="G384" t="s">
        <v>23</v>
      </c>
      <c r="H384" s="30">
        <v>31.522159720798399</v>
      </c>
      <c r="I384" s="61">
        <v>40.097997157644798</v>
      </c>
      <c r="J384" s="61">
        <v>30.508598946882067</v>
      </c>
      <c r="K384" s="58">
        <v>152.16999999999999</v>
      </c>
    </row>
    <row r="385" spans="1:11" x14ac:dyDescent="0.2">
      <c r="A385">
        <v>384</v>
      </c>
      <c r="B385" t="s">
        <v>411</v>
      </c>
      <c r="C385" t="s">
        <v>92</v>
      </c>
      <c r="D385">
        <v>30</v>
      </c>
      <c r="E385" t="s">
        <v>27</v>
      </c>
      <c r="F385" t="s">
        <v>83</v>
      </c>
      <c r="G385" t="s">
        <v>14</v>
      </c>
      <c r="H385" s="30">
        <v>31.522159720798399</v>
      </c>
      <c r="I385" s="61">
        <v>30.323743563266301</v>
      </c>
      <c r="J385" s="61">
        <v>25.686389114354363</v>
      </c>
      <c r="K385" s="58">
        <v>157.52000000000001</v>
      </c>
    </row>
    <row r="386" spans="1:11" x14ac:dyDescent="0.2">
      <c r="A386">
        <v>385</v>
      </c>
      <c r="B386" t="s">
        <v>412</v>
      </c>
      <c r="C386" t="s">
        <v>11</v>
      </c>
      <c r="D386">
        <v>45</v>
      </c>
      <c r="E386" t="s">
        <v>12</v>
      </c>
      <c r="F386" t="s">
        <v>13</v>
      </c>
      <c r="G386" t="s">
        <v>14</v>
      </c>
      <c r="H386" s="30">
        <v>46.784382822205302</v>
      </c>
      <c r="I386" s="61">
        <v>30.630344667011801</v>
      </c>
      <c r="J386" s="61">
        <v>30.751942902293834</v>
      </c>
      <c r="K386" s="58">
        <v>139.34</v>
      </c>
    </row>
    <row r="387" spans="1:11" x14ac:dyDescent="0.2">
      <c r="A387">
        <v>386</v>
      </c>
      <c r="B387" t="s">
        <v>413</v>
      </c>
      <c r="C387" t="s">
        <v>11</v>
      </c>
      <c r="D387">
        <v>45</v>
      </c>
      <c r="E387" t="s">
        <v>16</v>
      </c>
      <c r="F387" t="s">
        <v>13</v>
      </c>
      <c r="G387" t="s">
        <v>14</v>
      </c>
      <c r="H387" s="30">
        <v>46.784382822205302</v>
      </c>
      <c r="I387" s="61">
        <v>46.296646550214298</v>
      </c>
      <c r="J387" s="61">
        <v>48.051976748592494</v>
      </c>
      <c r="K387" s="58">
        <v>211.28</v>
      </c>
    </row>
    <row r="388" spans="1:11" x14ac:dyDescent="0.2">
      <c r="A388">
        <v>387</v>
      </c>
      <c r="B388" t="s">
        <v>414</v>
      </c>
      <c r="C388" t="s">
        <v>11</v>
      </c>
      <c r="D388">
        <v>45</v>
      </c>
      <c r="E388" t="s">
        <v>18</v>
      </c>
      <c r="F388" t="s">
        <v>13</v>
      </c>
      <c r="G388" t="s">
        <v>14</v>
      </c>
      <c r="H388" s="30">
        <v>46.784382822205302</v>
      </c>
      <c r="I388" s="61">
        <v>62.373834273412299</v>
      </c>
      <c r="J388" s="61">
        <v>65.646490796017858</v>
      </c>
      <c r="K388" s="58">
        <v>269.87</v>
      </c>
    </row>
    <row r="389" spans="1:11" x14ac:dyDescent="0.2">
      <c r="A389">
        <v>388</v>
      </c>
      <c r="B389" t="s">
        <v>415</v>
      </c>
      <c r="C389" t="s">
        <v>11</v>
      </c>
      <c r="D389">
        <v>45</v>
      </c>
      <c r="E389" t="s">
        <v>20</v>
      </c>
      <c r="F389" t="s">
        <v>13</v>
      </c>
      <c r="G389" t="s">
        <v>14</v>
      </c>
      <c r="H389" s="30">
        <v>46.784382822205302</v>
      </c>
      <c r="I389" s="61">
        <v>81.097057970830804</v>
      </c>
      <c r="J389" s="61">
        <v>87.623733554727679</v>
      </c>
      <c r="K389" s="58">
        <v>340.12</v>
      </c>
    </row>
    <row r="390" spans="1:11" x14ac:dyDescent="0.2">
      <c r="A390">
        <v>389</v>
      </c>
      <c r="B390" t="s">
        <v>416</v>
      </c>
      <c r="C390" t="s">
        <v>11</v>
      </c>
      <c r="D390">
        <v>45</v>
      </c>
      <c r="E390" t="s">
        <v>1133</v>
      </c>
      <c r="F390" t="s">
        <v>13</v>
      </c>
      <c r="G390" t="s">
        <v>14</v>
      </c>
      <c r="H390" s="30">
        <v>46.784382822205302</v>
      </c>
      <c r="I390" s="61">
        <v>100.42153622765601</v>
      </c>
      <c r="J390" s="61">
        <v>103.48148195928501</v>
      </c>
      <c r="K390" s="58">
        <v>395.71</v>
      </c>
    </row>
    <row r="391" spans="1:11" x14ac:dyDescent="0.2">
      <c r="A391">
        <v>390</v>
      </c>
      <c r="B391" t="s">
        <v>417</v>
      </c>
      <c r="C391" t="s">
        <v>11</v>
      </c>
      <c r="D391">
        <v>45</v>
      </c>
      <c r="E391" t="s">
        <v>1134</v>
      </c>
      <c r="F391" t="s">
        <v>13</v>
      </c>
      <c r="G391" t="s">
        <v>23</v>
      </c>
      <c r="H391" s="30">
        <v>46.784382822205302</v>
      </c>
      <c r="I391" s="61">
        <v>122.666722611889</v>
      </c>
      <c r="J391" s="61">
        <v>123.43512515272066</v>
      </c>
      <c r="K391" s="58">
        <v>521.23</v>
      </c>
    </row>
    <row r="392" spans="1:11" x14ac:dyDescent="0.2">
      <c r="A392">
        <v>391</v>
      </c>
      <c r="B392" t="s">
        <v>418</v>
      </c>
      <c r="C392" t="s">
        <v>11</v>
      </c>
      <c r="D392">
        <v>45</v>
      </c>
      <c r="E392" t="s">
        <v>25</v>
      </c>
      <c r="F392" t="s">
        <v>13</v>
      </c>
      <c r="G392" t="s">
        <v>23</v>
      </c>
      <c r="H392" s="30">
        <v>46.784382822205302</v>
      </c>
      <c r="I392" s="61">
        <v>101.161511626116</v>
      </c>
      <c r="J392" s="61">
        <v>96.563060570042083</v>
      </c>
      <c r="K392" s="58">
        <v>374.47</v>
      </c>
    </row>
    <row r="393" spans="1:11" x14ac:dyDescent="0.2">
      <c r="A393">
        <v>392</v>
      </c>
      <c r="B393" t="s">
        <v>419</v>
      </c>
      <c r="C393" t="s">
        <v>11</v>
      </c>
      <c r="D393">
        <v>45</v>
      </c>
      <c r="E393" t="s">
        <v>27</v>
      </c>
      <c r="F393" t="s">
        <v>13</v>
      </c>
      <c r="G393" t="s">
        <v>14</v>
      </c>
      <c r="H393" s="30">
        <v>46.784382822205302</v>
      </c>
      <c r="I393" s="61">
        <v>73.3621256034548</v>
      </c>
      <c r="J393" s="61">
        <v>76.77520088458823</v>
      </c>
      <c r="K393" s="58">
        <v>342.03</v>
      </c>
    </row>
    <row r="394" spans="1:11" x14ac:dyDescent="0.2">
      <c r="A394">
        <v>393</v>
      </c>
      <c r="B394" t="s">
        <v>420</v>
      </c>
      <c r="C394" t="s">
        <v>11</v>
      </c>
      <c r="D394">
        <v>45</v>
      </c>
      <c r="E394" t="s">
        <v>12</v>
      </c>
      <c r="F394" t="s">
        <v>29</v>
      </c>
      <c r="G394" t="s">
        <v>14</v>
      </c>
      <c r="H394" s="30">
        <v>46.784382822205302</v>
      </c>
      <c r="I394" s="61">
        <v>29.077643044281199</v>
      </c>
      <c r="J394" s="61">
        <v>29.196802392501723</v>
      </c>
      <c r="K394" s="58">
        <v>261.69</v>
      </c>
    </row>
    <row r="395" spans="1:11" x14ac:dyDescent="0.2">
      <c r="A395">
        <v>394</v>
      </c>
      <c r="B395" t="s">
        <v>421</v>
      </c>
      <c r="C395" t="s">
        <v>11</v>
      </c>
      <c r="D395">
        <v>45</v>
      </c>
      <c r="E395" t="s">
        <v>16</v>
      </c>
      <c r="F395" t="s">
        <v>29</v>
      </c>
      <c r="G395" t="s">
        <v>14</v>
      </c>
      <c r="H395" s="30">
        <v>46.784382822205302</v>
      </c>
      <c r="I395" s="61">
        <v>43.985675817191797</v>
      </c>
      <c r="J395" s="61">
        <v>45.697425527229953</v>
      </c>
      <c r="K395" s="58">
        <v>373.03</v>
      </c>
    </row>
    <row r="396" spans="1:11" x14ac:dyDescent="0.2">
      <c r="A396">
        <v>395</v>
      </c>
      <c r="B396" t="s">
        <v>422</v>
      </c>
      <c r="C396" t="s">
        <v>11</v>
      </c>
      <c r="D396">
        <v>45</v>
      </c>
      <c r="E396" t="s">
        <v>18</v>
      </c>
      <c r="F396" t="s">
        <v>29</v>
      </c>
      <c r="G396" t="s">
        <v>14</v>
      </c>
      <c r="H396" s="30">
        <v>46.784382822205302</v>
      </c>
      <c r="I396" s="61">
        <v>59.3146165187541</v>
      </c>
      <c r="J396" s="61">
        <v>62.495555081821323</v>
      </c>
      <c r="K396" s="58">
        <v>456.24</v>
      </c>
    </row>
    <row r="397" spans="1:11" x14ac:dyDescent="0.2">
      <c r="A397">
        <v>396</v>
      </c>
      <c r="B397" t="s">
        <v>423</v>
      </c>
      <c r="C397" t="s">
        <v>11</v>
      </c>
      <c r="D397">
        <v>45</v>
      </c>
      <c r="E397" t="s">
        <v>20</v>
      </c>
      <c r="F397" t="s">
        <v>29</v>
      </c>
      <c r="G397" t="s">
        <v>14</v>
      </c>
      <c r="H397" s="30">
        <v>46.784382822205302</v>
      </c>
      <c r="I397" s="61">
        <v>77.171211638432297</v>
      </c>
      <c r="J397" s="61">
        <v>83.49752409500671</v>
      </c>
      <c r="K397" s="58">
        <v>534.03</v>
      </c>
    </row>
    <row r="398" spans="1:11" x14ac:dyDescent="0.2">
      <c r="A398">
        <v>397</v>
      </c>
      <c r="B398" t="s">
        <v>424</v>
      </c>
      <c r="C398" t="s">
        <v>11</v>
      </c>
      <c r="D398">
        <v>45</v>
      </c>
      <c r="E398" t="s">
        <v>1133</v>
      </c>
      <c r="F398" t="s">
        <v>29</v>
      </c>
      <c r="G398" t="s">
        <v>14</v>
      </c>
      <c r="H398" s="30">
        <v>46.784382822205302</v>
      </c>
      <c r="I398" s="61">
        <v>95.641735696102799</v>
      </c>
      <c r="J398" s="61">
        <v>98.602324483874057</v>
      </c>
      <c r="K398" s="58">
        <v>629.76</v>
      </c>
    </row>
    <row r="399" spans="1:11" x14ac:dyDescent="0.2">
      <c r="A399">
        <v>398</v>
      </c>
      <c r="B399" t="s">
        <v>425</v>
      </c>
      <c r="C399" t="s">
        <v>11</v>
      </c>
      <c r="D399">
        <v>45</v>
      </c>
      <c r="E399" t="s">
        <v>1134</v>
      </c>
      <c r="F399" t="s">
        <v>29</v>
      </c>
      <c r="G399" t="s">
        <v>23</v>
      </c>
      <c r="H399" s="30">
        <v>46.784382822205302</v>
      </c>
      <c r="I399" s="61">
        <v>116.54225670020099</v>
      </c>
      <c r="J399" s="61">
        <v>117.28288689245032</v>
      </c>
      <c r="K399" s="58">
        <v>929.42</v>
      </c>
    </row>
    <row r="400" spans="1:11" x14ac:dyDescent="0.2">
      <c r="A400">
        <v>399</v>
      </c>
      <c r="B400" t="s">
        <v>426</v>
      </c>
      <c r="C400" t="s">
        <v>11</v>
      </c>
      <c r="D400">
        <v>45</v>
      </c>
      <c r="E400" t="s">
        <v>25</v>
      </c>
      <c r="F400" t="s">
        <v>29</v>
      </c>
      <c r="G400" t="s">
        <v>23</v>
      </c>
      <c r="H400" s="30">
        <v>46.784382822205302</v>
      </c>
      <c r="I400" s="61">
        <v>96.139275393509493</v>
      </c>
      <c r="J400" s="61">
        <v>91.696925374195004</v>
      </c>
      <c r="K400" s="58">
        <v>686.47</v>
      </c>
    </row>
    <row r="401" spans="1:11" x14ac:dyDescent="0.2">
      <c r="A401">
        <v>400</v>
      </c>
      <c r="B401" t="s">
        <v>427</v>
      </c>
      <c r="C401" t="s">
        <v>11</v>
      </c>
      <c r="D401">
        <v>45</v>
      </c>
      <c r="E401" t="s">
        <v>27</v>
      </c>
      <c r="F401" t="s">
        <v>29</v>
      </c>
      <c r="G401" t="s">
        <v>14</v>
      </c>
      <c r="H401" s="30">
        <v>46.784382822205302</v>
      </c>
      <c r="I401" s="61">
        <v>69.592393992383805</v>
      </c>
      <c r="J401" s="61">
        <v>72.898380204123143</v>
      </c>
      <c r="K401" s="58">
        <v>548.04</v>
      </c>
    </row>
    <row r="402" spans="1:11" x14ac:dyDescent="0.2">
      <c r="A402">
        <v>401</v>
      </c>
      <c r="B402" t="s">
        <v>428</v>
      </c>
      <c r="C402" t="s">
        <v>11</v>
      </c>
      <c r="D402">
        <v>45</v>
      </c>
      <c r="E402" t="s">
        <v>12</v>
      </c>
      <c r="F402" t="s">
        <v>38</v>
      </c>
      <c r="G402" t="s">
        <v>14</v>
      </c>
      <c r="H402" s="30">
        <v>46.784382822205302</v>
      </c>
      <c r="I402" s="61">
        <v>31.855385695398098</v>
      </c>
      <c r="J402" s="61">
        <v>31.978908148875178</v>
      </c>
      <c r="K402" s="58">
        <v>211.29</v>
      </c>
    </row>
    <row r="403" spans="1:11" x14ac:dyDescent="0.2">
      <c r="A403">
        <v>402</v>
      </c>
      <c r="B403" t="s">
        <v>429</v>
      </c>
      <c r="C403" t="s">
        <v>11</v>
      </c>
      <c r="D403">
        <v>45</v>
      </c>
      <c r="E403" t="s">
        <v>16</v>
      </c>
      <c r="F403" t="s">
        <v>38</v>
      </c>
      <c r="G403" t="s">
        <v>14</v>
      </c>
      <c r="H403" s="30">
        <v>46.784382822205302</v>
      </c>
      <c r="I403" s="61">
        <v>48.121079619172498</v>
      </c>
      <c r="J403" s="61">
        <v>49.910815136039915</v>
      </c>
      <c r="K403" s="58">
        <v>302.64999999999998</v>
      </c>
    </row>
    <row r="404" spans="1:11" x14ac:dyDescent="0.2">
      <c r="A404">
        <v>403</v>
      </c>
      <c r="B404" t="s">
        <v>430</v>
      </c>
      <c r="C404" t="s">
        <v>11</v>
      </c>
      <c r="D404">
        <v>45</v>
      </c>
      <c r="E404" t="s">
        <v>18</v>
      </c>
      <c r="F404" t="s">
        <v>38</v>
      </c>
      <c r="G404" t="s">
        <v>14</v>
      </c>
      <c r="H404" s="30">
        <v>46.784382822205302</v>
      </c>
      <c r="I404" s="61">
        <v>64.790850423597107</v>
      </c>
      <c r="J404" s="61">
        <v>68.135971153475452</v>
      </c>
      <c r="K404" s="58">
        <v>370.51</v>
      </c>
    </row>
    <row r="405" spans="1:11" x14ac:dyDescent="0.2">
      <c r="A405">
        <v>404</v>
      </c>
      <c r="B405" t="s">
        <v>431</v>
      </c>
      <c r="C405" t="s">
        <v>11</v>
      </c>
      <c r="D405">
        <v>45</v>
      </c>
      <c r="E405" t="s">
        <v>20</v>
      </c>
      <c r="F405" t="s">
        <v>38</v>
      </c>
      <c r="G405" t="s">
        <v>14</v>
      </c>
      <c r="H405" s="30">
        <v>46.784382822205302</v>
      </c>
      <c r="I405" s="61">
        <v>84.2006912375968</v>
      </c>
      <c r="J405" s="61">
        <v>90.88576672172907</v>
      </c>
      <c r="K405" s="58">
        <v>450.18</v>
      </c>
    </row>
    <row r="406" spans="1:11" x14ac:dyDescent="0.2">
      <c r="A406">
        <v>405</v>
      </c>
      <c r="B406" t="s">
        <v>432</v>
      </c>
      <c r="C406" t="s">
        <v>11</v>
      </c>
      <c r="D406">
        <v>45</v>
      </c>
      <c r="E406" t="s">
        <v>1133</v>
      </c>
      <c r="F406" t="s">
        <v>38</v>
      </c>
      <c r="G406" t="s">
        <v>14</v>
      </c>
      <c r="H406" s="30">
        <v>46.784382822205302</v>
      </c>
      <c r="I406" s="61">
        <v>104.203492345293</v>
      </c>
      <c r="J406" s="61">
        <v>107.34205298965152</v>
      </c>
      <c r="K406" s="58">
        <v>547.07000000000005</v>
      </c>
    </row>
    <row r="407" spans="1:11" x14ac:dyDescent="0.2">
      <c r="A407">
        <v>406</v>
      </c>
      <c r="B407" t="s">
        <v>433</v>
      </c>
      <c r="C407" t="s">
        <v>11</v>
      </c>
      <c r="D407">
        <v>45</v>
      </c>
      <c r="E407" t="s">
        <v>1134</v>
      </c>
      <c r="F407" t="s">
        <v>38</v>
      </c>
      <c r="G407" t="s">
        <v>23</v>
      </c>
      <c r="H407" s="30">
        <v>46.784382822205302</v>
      </c>
      <c r="I407" s="61">
        <v>127.501735643769</v>
      </c>
      <c r="J407" s="61">
        <v>128.29206330742079</v>
      </c>
      <c r="K407" s="58">
        <v>688.71</v>
      </c>
    </row>
    <row r="408" spans="1:11" x14ac:dyDescent="0.2">
      <c r="A408">
        <v>407</v>
      </c>
      <c r="B408" t="s">
        <v>434</v>
      </c>
      <c r="C408" t="s">
        <v>11</v>
      </c>
      <c r="D408">
        <v>45</v>
      </c>
      <c r="E408" t="s">
        <v>25</v>
      </c>
      <c r="F408" t="s">
        <v>38</v>
      </c>
      <c r="G408" t="s">
        <v>23</v>
      </c>
      <c r="H408" s="30">
        <v>46.784382822205302</v>
      </c>
      <c r="I408" s="61">
        <v>105.12731771122399</v>
      </c>
      <c r="J408" s="61">
        <v>100.40560155713401</v>
      </c>
      <c r="K408" s="58">
        <v>528.45000000000005</v>
      </c>
    </row>
    <row r="409" spans="1:11" x14ac:dyDescent="0.2">
      <c r="A409">
        <v>408</v>
      </c>
      <c r="B409" t="s">
        <v>435</v>
      </c>
      <c r="C409" t="s">
        <v>11</v>
      </c>
      <c r="D409">
        <v>45</v>
      </c>
      <c r="E409" t="s">
        <v>27</v>
      </c>
      <c r="F409" t="s">
        <v>38</v>
      </c>
      <c r="G409" t="s">
        <v>14</v>
      </c>
      <c r="H409" s="30">
        <v>46.784382822205302</v>
      </c>
      <c r="I409" s="61">
        <v>76.334833156607203</v>
      </c>
      <c r="J409" s="61">
        <v>79.83235595769483</v>
      </c>
      <c r="K409" s="58">
        <v>468.55</v>
      </c>
    </row>
    <row r="410" spans="1:11" x14ac:dyDescent="0.2">
      <c r="A410">
        <v>409</v>
      </c>
      <c r="B410" t="s">
        <v>436</v>
      </c>
      <c r="C410" t="s">
        <v>11</v>
      </c>
      <c r="D410">
        <v>45</v>
      </c>
      <c r="E410" t="s">
        <v>12</v>
      </c>
      <c r="F410" t="s">
        <v>47</v>
      </c>
      <c r="G410" t="s">
        <v>14</v>
      </c>
      <c r="H410" s="30">
        <v>46.784382822205302</v>
      </c>
      <c r="I410" s="61">
        <v>26.750476621406101</v>
      </c>
      <c r="J410" s="61">
        <v>26.865980601463392</v>
      </c>
      <c r="K410" s="58">
        <v>141.22</v>
      </c>
    </row>
    <row r="411" spans="1:11" x14ac:dyDescent="0.2">
      <c r="A411">
        <v>410</v>
      </c>
      <c r="B411" t="s">
        <v>437</v>
      </c>
      <c r="C411" t="s">
        <v>11</v>
      </c>
      <c r="D411">
        <v>45</v>
      </c>
      <c r="E411" t="s">
        <v>16</v>
      </c>
      <c r="F411" t="s">
        <v>47</v>
      </c>
      <c r="G411" t="s">
        <v>14</v>
      </c>
      <c r="H411" s="30">
        <v>46.784382822205302</v>
      </c>
      <c r="I411" s="61">
        <v>40.464927659444299</v>
      </c>
      <c r="J411" s="61">
        <v>42.110282792586972</v>
      </c>
      <c r="K411" s="58">
        <v>214.65</v>
      </c>
    </row>
    <row r="412" spans="1:11" x14ac:dyDescent="0.2">
      <c r="A412">
        <v>411</v>
      </c>
      <c r="B412" t="s">
        <v>438</v>
      </c>
      <c r="C412" t="s">
        <v>11</v>
      </c>
      <c r="D412">
        <v>45</v>
      </c>
      <c r="E412" t="s">
        <v>18</v>
      </c>
      <c r="F412" t="s">
        <v>47</v>
      </c>
      <c r="G412" t="s">
        <v>14</v>
      </c>
      <c r="H412" s="30">
        <v>46.784382822205302</v>
      </c>
      <c r="I412" s="61">
        <v>54.566212528353603</v>
      </c>
      <c r="J412" s="61">
        <v>57.604789886697787</v>
      </c>
      <c r="K412" s="58">
        <v>262.47000000000003</v>
      </c>
    </row>
    <row r="413" spans="1:11" x14ac:dyDescent="0.2">
      <c r="A413">
        <v>412</v>
      </c>
      <c r="B413" t="s">
        <v>439</v>
      </c>
      <c r="C413" t="s">
        <v>11</v>
      </c>
      <c r="D413">
        <v>45</v>
      </c>
      <c r="E413" t="s">
        <v>20</v>
      </c>
      <c r="F413" t="s">
        <v>47</v>
      </c>
      <c r="G413" t="s">
        <v>14</v>
      </c>
      <c r="H413" s="30">
        <v>46.784382822205302</v>
      </c>
      <c r="I413" s="61">
        <v>70.992657830695606</v>
      </c>
      <c r="J413" s="61">
        <v>77.003635896050483</v>
      </c>
      <c r="K413" s="58">
        <v>309.43</v>
      </c>
    </row>
    <row r="414" spans="1:11" x14ac:dyDescent="0.2">
      <c r="A414">
        <v>413</v>
      </c>
      <c r="B414" t="s">
        <v>440</v>
      </c>
      <c r="C414" t="s">
        <v>11</v>
      </c>
      <c r="D414">
        <v>45</v>
      </c>
      <c r="E414" t="s">
        <v>1133</v>
      </c>
      <c r="F414" t="s">
        <v>47</v>
      </c>
      <c r="G414" t="s">
        <v>14</v>
      </c>
      <c r="H414" s="30">
        <v>46.784382822205302</v>
      </c>
      <c r="I414" s="61">
        <v>87.983353720531696</v>
      </c>
      <c r="J414" s="61">
        <v>90.784748955566826</v>
      </c>
      <c r="K414" s="58">
        <v>357.32</v>
      </c>
    </row>
    <row r="415" spans="1:11" x14ac:dyDescent="0.2">
      <c r="A415">
        <v>414</v>
      </c>
      <c r="B415" t="s">
        <v>441</v>
      </c>
      <c r="C415" t="s">
        <v>11</v>
      </c>
      <c r="D415">
        <v>45</v>
      </c>
      <c r="E415" t="s">
        <v>1134</v>
      </c>
      <c r="F415" t="s">
        <v>47</v>
      </c>
      <c r="G415" t="s">
        <v>23</v>
      </c>
      <c r="H415" s="30">
        <v>46.784382822205302</v>
      </c>
      <c r="I415" s="61">
        <v>107.21387472568</v>
      </c>
      <c r="J415" s="61">
        <v>107.91220391084703</v>
      </c>
      <c r="K415" s="58">
        <v>435.97</v>
      </c>
    </row>
    <row r="416" spans="1:11" x14ac:dyDescent="0.2">
      <c r="A416">
        <v>415</v>
      </c>
      <c r="B416" t="s">
        <v>442</v>
      </c>
      <c r="C416" t="s">
        <v>11</v>
      </c>
      <c r="D416">
        <v>45</v>
      </c>
      <c r="E416" t="s">
        <v>25</v>
      </c>
      <c r="F416" t="s">
        <v>47</v>
      </c>
      <c r="G416" t="s">
        <v>23</v>
      </c>
      <c r="H416" s="30">
        <v>46.784382822205302</v>
      </c>
      <c r="I416" s="61">
        <v>88.443650090290404</v>
      </c>
      <c r="J416" s="61">
        <v>84.240495328368453</v>
      </c>
      <c r="K416" s="58">
        <v>315.66000000000003</v>
      </c>
    </row>
    <row r="417" spans="1:11" x14ac:dyDescent="0.2">
      <c r="A417">
        <v>416</v>
      </c>
      <c r="B417" t="s">
        <v>443</v>
      </c>
      <c r="C417" t="s">
        <v>11</v>
      </c>
      <c r="D417">
        <v>45</v>
      </c>
      <c r="E417" t="s">
        <v>27</v>
      </c>
      <c r="F417" t="s">
        <v>47</v>
      </c>
      <c r="G417" t="s">
        <v>14</v>
      </c>
      <c r="H417" s="30">
        <v>46.784382822205302</v>
      </c>
      <c r="I417" s="61">
        <v>64.023353404742394</v>
      </c>
      <c r="J417" s="61">
        <v>67.171136477511041</v>
      </c>
      <c r="K417" s="58">
        <v>330.05</v>
      </c>
    </row>
    <row r="418" spans="1:11" x14ac:dyDescent="0.2">
      <c r="A418">
        <v>417</v>
      </c>
      <c r="B418" t="s">
        <v>444</v>
      </c>
      <c r="C418" t="s">
        <v>11</v>
      </c>
      <c r="D418">
        <v>45</v>
      </c>
      <c r="E418" t="s">
        <v>12</v>
      </c>
      <c r="F418" t="s">
        <v>56</v>
      </c>
      <c r="G418" t="s">
        <v>14</v>
      </c>
      <c r="H418" s="30">
        <v>46.784382822205302</v>
      </c>
      <c r="I418" s="61">
        <v>28.728894133450201</v>
      </c>
      <c r="J418" s="61">
        <v>28.847505688589365</v>
      </c>
      <c r="K418" s="58">
        <v>147.51</v>
      </c>
    </row>
    <row r="419" spans="1:11" x14ac:dyDescent="0.2">
      <c r="A419">
        <v>418</v>
      </c>
      <c r="B419" t="s">
        <v>445</v>
      </c>
      <c r="C419" t="s">
        <v>11</v>
      </c>
      <c r="D419">
        <v>45</v>
      </c>
      <c r="E419" t="s">
        <v>16</v>
      </c>
      <c r="F419" t="s">
        <v>56</v>
      </c>
      <c r="G419" t="s">
        <v>14</v>
      </c>
      <c r="H419" s="30">
        <v>46.784382822205302</v>
      </c>
      <c r="I419" s="61">
        <v>43.456971120223002</v>
      </c>
      <c r="J419" s="61">
        <v>45.158750470813374</v>
      </c>
      <c r="K419" s="58">
        <v>222.77</v>
      </c>
    </row>
    <row r="420" spans="1:11" x14ac:dyDescent="0.2">
      <c r="A420">
        <v>419</v>
      </c>
      <c r="B420" t="s">
        <v>446</v>
      </c>
      <c r="C420" t="s">
        <v>11</v>
      </c>
      <c r="D420">
        <v>45</v>
      </c>
      <c r="E420" t="s">
        <v>18</v>
      </c>
      <c r="F420" t="s">
        <v>56</v>
      </c>
      <c r="G420" t="s">
        <v>14</v>
      </c>
      <c r="H420" s="30">
        <v>46.784382822205302</v>
      </c>
      <c r="I420" s="61">
        <v>58.599913413433903</v>
      </c>
      <c r="J420" s="61">
        <v>61.75942456735514</v>
      </c>
      <c r="K420" s="58">
        <v>281.35000000000002</v>
      </c>
    </row>
    <row r="421" spans="1:11" x14ac:dyDescent="0.2">
      <c r="A421">
        <v>420</v>
      </c>
      <c r="B421" t="s">
        <v>447</v>
      </c>
      <c r="C421" t="s">
        <v>11</v>
      </c>
      <c r="D421">
        <v>45</v>
      </c>
      <c r="E421" t="s">
        <v>20</v>
      </c>
      <c r="F421" t="s">
        <v>56</v>
      </c>
      <c r="G421" t="s">
        <v>14</v>
      </c>
      <c r="H421" s="30">
        <v>46.784382822205302</v>
      </c>
      <c r="I421" s="61">
        <v>76.239684705664899</v>
      </c>
      <c r="J421" s="61">
        <v>82.518454891444307</v>
      </c>
      <c r="K421" s="58">
        <v>322.5</v>
      </c>
    </row>
    <row r="422" spans="1:11" x14ac:dyDescent="0.2">
      <c r="A422">
        <v>421</v>
      </c>
      <c r="B422" t="s">
        <v>448</v>
      </c>
      <c r="C422" t="s">
        <v>11</v>
      </c>
      <c r="D422">
        <v>45</v>
      </c>
      <c r="E422" t="s">
        <v>1133</v>
      </c>
      <c r="F422" t="s">
        <v>56</v>
      </c>
      <c r="G422" t="s">
        <v>14</v>
      </c>
      <c r="H422" s="30">
        <v>46.784382822205302</v>
      </c>
      <c r="I422" s="61">
        <v>94.484626588679802</v>
      </c>
      <c r="J422" s="61">
        <v>97.421162735788627</v>
      </c>
      <c r="K422" s="58">
        <v>379.61</v>
      </c>
    </row>
    <row r="423" spans="1:11" x14ac:dyDescent="0.2">
      <c r="A423">
        <v>422</v>
      </c>
      <c r="B423" t="s">
        <v>449</v>
      </c>
      <c r="C423" t="s">
        <v>11</v>
      </c>
      <c r="D423">
        <v>45</v>
      </c>
      <c r="E423" t="s">
        <v>1134</v>
      </c>
      <c r="F423" t="s">
        <v>56</v>
      </c>
      <c r="G423" t="s">
        <v>23</v>
      </c>
      <c r="H423" s="30">
        <v>46.784382822205302</v>
      </c>
      <c r="I423" s="61">
        <v>115.14147080772</v>
      </c>
      <c r="J423" s="61">
        <v>115.87574891724798</v>
      </c>
      <c r="K423" s="58">
        <v>598.12</v>
      </c>
    </row>
    <row r="424" spans="1:11" x14ac:dyDescent="0.2">
      <c r="A424">
        <v>423</v>
      </c>
      <c r="B424" t="s">
        <v>450</v>
      </c>
      <c r="C424" t="s">
        <v>11</v>
      </c>
      <c r="D424">
        <v>45</v>
      </c>
      <c r="E424" t="s">
        <v>25</v>
      </c>
      <c r="F424" t="s">
        <v>56</v>
      </c>
      <c r="G424" t="s">
        <v>23</v>
      </c>
      <c r="H424" s="30">
        <v>46.784382822205302</v>
      </c>
      <c r="I424" s="61">
        <v>94.982807309052504</v>
      </c>
      <c r="J424" s="61">
        <v>90.576402605450326</v>
      </c>
      <c r="K424" s="58">
        <v>423.68</v>
      </c>
    </row>
    <row r="425" spans="1:11" x14ac:dyDescent="0.2">
      <c r="A425">
        <v>424</v>
      </c>
      <c r="B425" t="s">
        <v>451</v>
      </c>
      <c r="C425" t="s">
        <v>11</v>
      </c>
      <c r="D425">
        <v>45</v>
      </c>
      <c r="E425" t="s">
        <v>27</v>
      </c>
      <c r="F425" t="s">
        <v>56</v>
      </c>
      <c r="G425" t="s">
        <v>14</v>
      </c>
      <c r="H425" s="30">
        <v>46.784382822205302</v>
      </c>
      <c r="I425" s="61">
        <v>68.7593557011092</v>
      </c>
      <c r="J425" s="61">
        <v>72.041677285074968</v>
      </c>
      <c r="K425" s="58">
        <v>347.68</v>
      </c>
    </row>
    <row r="426" spans="1:11" x14ac:dyDescent="0.2">
      <c r="A426">
        <v>425</v>
      </c>
      <c r="B426" t="s">
        <v>452</v>
      </c>
      <c r="C426" t="s">
        <v>11</v>
      </c>
      <c r="D426">
        <v>45</v>
      </c>
      <c r="E426" t="s">
        <v>12</v>
      </c>
      <c r="F426" t="s">
        <v>65</v>
      </c>
      <c r="G426" t="s">
        <v>14</v>
      </c>
      <c r="H426" s="30">
        <v>46.784382822205302</v>
      </c>
      <c r="I426" s="61">
        <v>29.779827199739898</v>
      </c>
      <c r="J426" s="61">
        <v>29.900089495124561</v>
      </c>
      <c r="K426" s="58">
        <v>158.63</v>
      </c>
    </row>
    <row r="427" spans="1:11" x14ac:dyDescent="0.2">
      <c r="A427">
        <v>426</v>
      </c>
      <c r="B427" t="s">
        <v>453</v>
      </c>
      <c r="C427" t="s">
        <v>11</v>
      </c>
      <c r="D427">
        <v>45</v>
      </c>
      <c r="E427" t="s">
        <v>16</v>
      </c>
      <c r="F427" t="s">
        <v>65</v>
      </c>
      <c r="G427" t="s">
        <v>14</v>
      </c>
      <c r="H427" s="30">
        <v>46.784382822205302</v>
      </c>
      <c r="I427" s="61">
        <v>45.005422410628299</v>
      </c>
      <c r="J427" s="61">
        <v>46.736402591173942</v>
      </c>
      <c r="K427" s="58">
        <v>235.91</v>
      </c>
    </row>
    <row r="428" spans="1:11" x14ac:dyDescent="0.2">
      <c r="A428">
        <v>427</v>
      </c>
      <c r="B428" t="s">
        <v>454</v>
      </c>
      <c r="C428" t="s">
        <v>11</v>
      </c>
      <c r="D428">
        <v>45</v>
      </c>
      <c r="E428" t="s">
        <v>18</v>
      </c>
      <c r="F428" t="s">
        <v>65</v>
      </c>
      <c r="G428" t="s">
        <v>14</v>
      </c>
      <c r="H428" s="30">
        <v>46.784382822205302</v>
      </c>
      <c r="I428" s="61">
        <v>60.625612341650502</v>
      </c>
      <c r="J428" s="61">
        <v>63.845855678513644</v>
      </c>
      <c r="K428" s="58">
        <v>292.75</v>
      </c>
    </row>
    <row r="429" spans="1:11" x14ac:dyDescent="0.2">
      <c r="A429">
        <v>428</v>
      </c>
      <c r="B429" t="s">
        <v>455</v>
      </c>
      <c r="C429" t="s">
        <v>11</v>
      </c>
      <c r="D429">
        <v>45</v>
      </c>
      <c r="E429" t="s">
        <v>20</v>
      </c>
      <c r="F429" t="s">
        <v>65</v>
      </c>
      <c r="G429" t="s">
        <v>14</v>
      </c>
      <c r="H429" s="30">
        <v>46.784382822205302</v>
      </c>
      <c r="I429" s="61">
        <v>78.815883473719595</v>
      </c>
      <c r="J429" s="61">
        <v>85.226134924446129</v>
      </c>
      <c r="K429" s="58">
        <v>349.67</v>
      </c>
    </row>
    <row r="430" spans="1:11" x14ac:dyDescent="0.2">
      <c r="A430">
        <v>429</v>
      </c>
      <c r="B430" t="s">
        <v>456</v>
      </c>
      <c r="C430" t="s">
        <v>11</v>
      </c>
      <c r="D430">
        <v>45</v>
      </c>
      <c r="E430" t="s">
        <v>1133</v>
      </c>
      <c r="F430" t="s">
        <v>65</v>
      </c>
      <c r="G430" t="s">
        <v>14</v>
      </c>
      <c r="H430" s="30">
        <v>46.784382822205302</v>
      </c>
      <c r="I430" s="61">
        <v>97.583909579471594</v>
      </c>
      <c r="J430" s="61">
        <v>100.58487002296742</v>
      </c>
      <c r="K430" s="58">
        <v>408.63</v>
      </c>
    </row>
    <row r="431" spans="1:11" x14ac:dyDescent="0.2">
      <c r="A431">
        <v>430</v>
      </c>
      <c r="B431" t="s">
        <v>457</v>
      </c>
      <c r="C431" t="s">
        <v>11</v>
      </c>
      <c r="D431">
        <v>45</v>
      </c>
      <c r="E431" t="s">
        <v>1134</v>
      </c>
      <c r="F431" t="s">
        <v>65</v>
      </c>
      <c r="G431" t="s">
        <v>23</v>
      </c>
      <c r="H431" s="30">
        <v>46.784382822205302</v>
      </c>
      <c r="I431" s="61">
        <v>119.245735448386</v>
      </c>
      <c r="J431" s="61">
        <v>119.99862498786037</v>
      </c>
      <c r="K431" s="58">
        <v>550.02</v>
      </c>
    </row>
    <row r="432" spans="1:11" x14ac:dyDescent="0.2">
      <c r="A432">
        <v>431</v>
      </c>
      <c r="B432" t="s">
        <v>458</v>
      </c>
      <c r="C432" t="s">
        <v>11</v>
      </c>
      <c r="D432">
        <v>45</v>
      </c>
      <c r="E432" t="s">
        <v>25</v>
      </c>
      <c r="F432" t="s">
        <v>65</v>
      </c>
      <c r="G432" t="s">
        <v>23</v>
      </c>
      <c r="H432" s="30">
        <v>46.784382822205302</v>
      </c>
      <c r="I432" s="61">
        <v>98.335747808045895</v>
      </c>
      <c r="J432" s="61">
        <v>93.825127081173591</v>
      </c>
      <c r="K432" s="58">
        <v>365.7</v>
      </c>
    </row>
    <row r="433" spans="1:11" x14ac:dyDescent="0.2">
      <c r="A433">
        <v>432</v>
      </c>
      <c r="B433" t="s">
        <v>459</v>
      </c>
      <c r="C433" t="s">
        <v>11</v>
      </c>
      <c r="D433">
        <v>45</v>
      </c>
      <c r="E433" t="s">
        <v>27</v>
      </c>
      <c r="F433" t="s">
        <v>65</v>
      </c>
      <c r="G433" t="s">
        <v>14</v>
      </c>
      <c r="H433" s="30">
        <v>46.784382822205302</v>
      </c>
      <c r="I433" s="61">
        <v>71.333163783079499</v>
      </c>
      <c r="J433" s="61">
        <v>74.688601105971543</v>
      </c>
      <c r="K433" s="58">
        <v>362.96</v>
      </c>
    </row>
    <row r="434" spans="1:11" x14ac:dyDescent="0.2">
      <c r="A434">
        <v>433</v>
      </c>
      <c r="B434" t="s">
        <v>460</v>
      </c>
      <c r="C434" t="s">
        <v>11</v>
      </c>
      <c r="D434">
        <v>45</v>
      </c>
      <c r="E434" t="s">
        <v>12</v>
      </c>
      <c r="F434" t="s">
        <v>74</v>
      </c>
      <c r="G434" t="s">
        <v>14</v>
      </c>
      <c r="H434" s="30">
        <v>46.784382822205302</v>
      </c>
      <c r="I434" s="61">
        <v>27.940510873204101</v>
      </c>
      <c r="J434" s="61">
        <v>28.057884084990775</v>
      </c>
      <c r="K434" s="58">
        <v>182.01</v>
      </c>
    </row>
    <row r="435" spans="1:11" x14ac:dyDescent="0.2">
      <c r="A435">
        <v>434</v>
      </c>
      <c r="B435" t="s">
        <v>461</v>
      </c>
      <c r="C435" t="s">
        <v>11</v>
      </c>
      <c r="D435">
        <v>45</v>
      </c>
      <c r="E435" t="s">
        <v>16</v>
      </c>
      <c r="F435" t="s">
        <v>74</v>
      </c>
      <c r="G435" t="s">
        <v>14</v>
      </c>
      <c r="H435" s="30">
        <v>46.784382822205302</v>
      </c>
      <c r="I435" s="61">
        <v>42.165056759805999</v>
      </c>
      <c r="J435" s="61">
        <v>43.842473076318981</v>
      </c>
      <c r="K435" s="58">
        <v>263.60000000000002</v>
      </c>
    </row>
    <row r="436" spans="1:11" x14ac:dyDescent="0.2">
      <c r="A436">
        <v>435</v>
      </c>
      <c r="B436" t="s">
        <v>462</v>
      </c>
      <c r="C436" t="s">
        <v>11</v>
      </c>
      <c r="D436">
        <v>45</v>
      </c>
      <c r="E436" t="s">
        <v>18</v>
      </c>
      <c r="F436" t="s">
        <v>74</v>
      </c>
      <c r="G436" t="s">
        <v>14</v>
      </c>
      <c r="H436" s="30">
        <v>46.784382822205302</v>
      </c>
      <c r="I436" s="61">
        <v>56.708158007352502</v>
      </c>
      <c r="J436" s="61">
        <v>59.810952719455514</v>
      </c>
      <c r="K436" s="58">
        <v>314.89</v>
      </c>
    </row>
    <row r="437" spans="1:11" x14ac:dyDescent="0.2">
      <c r="A437">
        <v>436</v>
      </c>
      <c r="B437" t="s">
        <v>463</v>
      </c>
      <c r="C437" t="s">
        <v>11</v>
      </c>
      <c r="D437">
        <v>45</v>
      </c>
      <c r="E437" t="s">
        <v>20</v>
      </c>
      <c r="F437" t="s">
        <v>74</v>
      </c>
      <c r="G437" t="s">
        <v>14</v>
      </c>
      <c r="H437" s="30">
        <v>46.784382822205302</v>
      </c>
      <c r="I437" s="61">
        <v>73.636520014694398</v>
      </c>
      <c r="J437" s="61">
        <v>79.782432677724159</v>
      </c>
      <c r="K437" s="58">
        <v>365.02</v>
      </c>
    </row>
    <row r="438" spans="1:11" x14ac:dyDescent="0.2">
      <c r="A438">
        <v>437</v>
      </c>
      <c r="B438" t="s">
        <v>464</v>
      </c>
      <c r="C438" t="s">
        <v>11</v>
      </c>
      <c r="D438">
        <v>45</v>
      </c>
      <c r="E438" t="s">
        <v>1133</v>
      </c>
      <c r="F438" t="s">
        <v>74</v>
      </c>
      <c r="G438" t="s">
        <v>14</v>
      </c>
      <c r="H438" s="30">
        <v>46.784382822205302</v>
      </c>
      <c r="I438" s="61">
        <v>91.035361577481893</v>
      </c>
      <c r="J438" s="61">
        <v>93.900198408310516</v>
      </c>
      <c r="K438" s="58">
        <v>420.27</v>
      </c>
    </row>
    <row r="439" spans="1:11" x14ac:dyDescent="0.2">
      <c r="A439">
        <v>438</v>
      </c>
      <c r="B439" t="s">
        <v>465</v>
      </c>
      <c r="C439" t="s">
        <v>11</v>
      </c>
      <c r="D439">
        <v>45</v>
      </c>
      <c r="E439" t="s">
        <v>1134</v>
      </c>
      <c r="F439" t="s">
        <v>74</v>
      </c>
      <c r="G439" t="s">
        <v>23</v>
      </c>
      <c r="H439" s="30">
        <v>46.784382822205302</v>
      </c>
      <c r="I439" s="61">
        <v>111.722238580647</v>
      </c>
      <c r="J439" s="61">
        <v>112.44101164685144</v>
      </c>
      <c r="K439" s="58">
        <v>583.5</v>
      </c>
    </row>
    <row r="440" spans="1:11" x14ac:dyDescent="0.2">
      <c r="A440">
        <v>439</v>
      </c>
      <c r="B440" t="s">
        <v>466</v>
      </c>
      <c r="C440" t="s">
        <v>11</v>
      </c>
      <c r="D440">
        <v>45</v>
      </c>
      <c r="E440" t="s">
        <v>25</v>
      </c>
      <c r="F440" t="s">
        <v>74</v>
      </c>
      <c r="G440" t="s">
        <v>23</v>
      </c>
      <c r="H440" s="30">
        <v>46.784382822205302</v>
      </c>
      <c r="I440" s="61">
        <v>92.083445620548105</v>
      </c>
      <c r="J440" s="61">
        <v>87.767158813546999</v>
      </c>
      <c r="K440" s="58">
        <v>439.76</v>
      </c>
    </row>
    <row r="441" spans="1:11" x14ac:dyDescent="0.2">
      <c r="A441">
        <v>440</v>
      </c>
      <c r="B441" t="s">
        <v>467</v>
      </c>
      <c r="C441" t="s">
        <v>11</v>
      </c>
      <c r="D441">
        <v>45</v>
      </c>
      <c r="E441" t="s">
        <v>27</v>
      </c>
      <c r="F441" t="s">
        <v>74</v>
      </c>
      <c r="G441" t="s">
        <v>14</v>
      </c>
      <c r="H441" s="30">
        <v>46.784382822205302</v>
      </c>
      <c r="I441" s="61">
        <v>67.013790473304894</v>
      </c>
      <c r="J441" s="61">
        <v>70.246524719205723</v>
      </c>
      <c r="K441" s="58">
        <v>395.24</v>
      </c>
    </row>
    <row r="442" spans="1:11" x14ac:dyDescent="0.2">
      <c r="A442">
        <v>441</v>
      </c>
      <c r="B442" t="s">
        <v>468</v>
      </c>
      <c r="C442" t="s">
        <v>11</v>
      </c>
      <c r="D442">
        <v>45</v>
      </c>
      <c r="E442" t="s">
        <v>12</v>
      </c>
      <c r="F442" t="s">
        <v>83</v>
      </c>
      <c r="G442" t="s">
        <v>14</v>
      </c>
      <c r="H442" s="30">
        <v>46.784382822205302</v>
      </c>
      <c r="I442" s="61">
        <v>25.917978681842701</v>
      </c>
      <c r="J442" s="61">
        <v>26.032175025955127</v>
      </c>
      <c r="K442" s="58">
        <v>130.99</v>
      </c>
    </row>
    <row r="443" spans="1:11" x14ac:dyDescent="0.2">
      <c r="A443">
        <v>442</v>
      </c>
      <c r="B443" t="s">
        <v>469</v>
      </c>
      <c r="C443" t="s">
        <v>11</v>
      </c>
      <c r="D443">
        <v>45</v>
      </c>
      <c r="E443" t="s">
        <v>16</v>
      </c>
      <c r="F443" t="s">
        <v>83</v>
      </c>
      <c r="G443" t="s">
        <v>14</v>
      </c>
      <c r="H443" s="30">
        <v>46.784382822205302</v>
      </c>
      <c r="I443" s="61">
        <v>39.161403416198397</v>
      </c>
      <c r="J443" s="61">
        <v>40.782176575077187</v>
      </c>
      <c r="K443" s="58">
        <v>193.21</v>
      </c>
    </row>
    <row r="444" spans="1:11" x14ac:dyDescent="0.2">
      <c r="A444">
        <v>443</v>
      </c>
      <c r="B444" t="s">
        <v>470</v>
      </c>
      <c r="C444" t="s">
        <v>11</v>
      </c>
      <c r="D444">
        <v>45</v>
      </c>
      <c r="E444" t="s">
        <v>18</v>
      </c>
      <c r="F444" t="s">
        <v>83</v>
      </c>
      <c r="G444" t="s">
        <v>14</v>
      </c>
      <c r="H444" s="30">
        <v>46.784382822205302</v>
      </c>
      <c r="I444" s="61">
        <v>52.741649738324703</v>
      </c>
      <c r="J444" s="61">
        <v>55.725525146833448</v>
      </c>
      <c r="K444" s="58">
        <v>240.02</v>
      </c>
    </row>
    <row r="445" spans="1:11" x14ac:dyDescent="0.2">
      <c r="A445">
        <v>444</v>
      </c>
      <c r="B445" t="s">
        <v>471</v>
      </c>
      <c r="C445" t="s">
        <v>11</v>
      </c>
      <c r="D445">
        <v>45</v>
      </c>
      <c r="E445" t="s">
        <v>20</v>
      </c>
      <c r="F445" t="s">
        <v>83</v>
      </c>
      <c r="G445" t="s">
        <v>14</v>
      </c>
      <c r="H445" s="30">
        <v>46.784382822205302</v>
      </c>
      <c r="I445" s="61">
        <v>68.555337627477698</v>
      </c>
      <c r="J445" s="61">
        <v>74.441922362871381</v>
      </c>
      <c r="K445" s="58">
        <v>287.45</v>
      </c>
    </row>
    <row r="446" spans="1:11" x14ac:dyDescent="0.2">
      <c r="A446">
        <v>445</v>
      </c>
      <c r="B446" t="s">
        <v>472</v>
      </c>
      <c r="C446" t="s">
        <v>11</v>
      </c>
      <c r="D446">
        <v>45</v>
      </c>
      <c r="E446" t="s">
        <v>1133</v>
      </c>
      <c r="F446" t="s">
        <v>83</v>
      </c>
      <c r="G446" t="s">
        <v>14</v>
      </c>
      <c r="H446" s="30">
        <v>46.784382822205302</v>
      </c>
      <c r="I446" s="61">
        <v>84.862666555319095</v>
      </c>
      <c r="J446" s="61">
        <v>87.599192568840763</v>
      </c>
      <c r="K446" s="58">
        <v>330.77</v>
      </c>
    </row>
    <row r="447" spans="1:11" x14ac:dyDescent="0.2">
      <c r="A447">
        <v>446</v>
      </c>
      <c r="B447" t="s">
        <v>473</v>
      </c>
      <c r="C447" t="s">
        <v>11</v>
      </c>
      <c r="D447">
        <v>45</v>
      </c>
      <c r="E447" t="s">
        <v>1134</v>
      </c>
      <c r="F447" t="s">
        <v>83</v>
      </c>
      <c r="G447" t="s">
        <v>23</v>
      </c>
      <c r="H447" s="30">
        <v>46.784382822205302</v>
      </c>
      <c r="I447" s="61">
        <v>103.76179715040401</v>
      </c>
      <c r="J447" s="61">
        <v>104.44447234987884</v>
      </c>
      <c r="K447" s="58">
        <v>416.76</v>
      </c>
    </row>
    <row r="448" spans="1:11" x14ac:dyDescent="0.2">
      <c r="A448">
        <v>447</v>
      </c>
      <c r="B448" t="s">
        <v>474</v>
      </c>
      <c r="C448" t="s">
        <v>11</v>
      </c>
      <c r="D448">
        <v>45</v>
      </c>
      <c r="E448" t="s">
        <v>25</v>
      </c>
      <c r="F448" t="s">
        <v>83</v>
      </c>
      <c r="G448" t="s">
        <v>23</v>
      </c>
      <c r="H448" s="30">
        <v>46.784382822205302</v>
      </c>
      <c r="I448" s="61">
        <v>85.56082669733</v>
      </c>
      <c r="J448" s="61">
        <v>81.447275789068655</v>
      </c>
      <c r="K448" s="58">
        <v>308.19</v>
      </c>
    </row>
    <row r="449" spans="1:11" x14ac:dyDescent="0.2">
      <c r="A449">
        <v>448</v>
      </c>
      <c r="B449" t="s">
        <v>475</v>
      </c>
      <c r="C449" t="s">
        <v>11</v>
      </c>
      <c r="D449">
        <v>45</v>
      </c>
      <c r="E449" t="s">
        <v>27</v>
      </c>
      <c r="F449" t="s">
        <v>83</v>
      </c>
      <c r="G449" t="s">
        <v>14</v>
      </c>
      <c r="H449" s="30">
        <v>46.784382822205302</v>
      </c>
      <c r="I449" s="61">
        <v>62.093645703884697</v>
      </c>
      <c r="J449" s="61">
        <v>65.186610390834957</v>
      </c>
      <c r="K449" s="58">
        <v>309.95</v>
      </c>
    </row>
    <row r="450" spans="1:11" x14ac:dyDescent="0.2">
      <c r="A450">
        <v>449</v>
      </c>
      <c r="B450" t="s">
        <v>476</v>
      </c>
      <c r="C450" t="s">
        <v>92</v>
      </c>
      <c r="D450">
        <v>45</v>
      </c>
      <c r="E450" t="s">
        <v>12</v>
      </c>
      <c r="F450" t="s">
        <v>13</v>
      </c>
      <c r="G450" t="s">
        <v>14</v>
      </c>
      <c r="H450" s="30">
        <v>46.784382822205302</v>
      </c>
      <c r="I450" s="61">
        <v>18.893492410904202</v>
      </c>
      <c r="J450" s="61">
        <v>18.973822561201544</v>
      </c>
      <c r="K450" s="58">
        <v>118.86</v>
      </c>
    </row>
    <row r="451" spans="1:11" x14ac:dyDescent="0.2">
      <c r="A451">
        <v>450</v>
      </c>
      <c r="B451" t="s">
        <v>477</v>
      </c>
      <c r="C451" t="s">
        <v>92</v>
      </c>
      <c r="D451">
        <v>45</v>
      </c>
      <c r="E451" t="s">
        <v>16</v>
      </c>
      <c r="F451" t="s">
        <v>13</v>
      </c>
      <c r="G451" t="s">
        <v>14</v>
      </c>
      <c r="H451" s="30">
        <v>46.784382822205302</v>
      </c>
      <c r="I451" s="61">
        <v>28.559090667817699</v>
      </c>
      <c r="J451" s="61">
        <v>29.215056725749861</v>
      </c>
      <c r="K451" s="58">
        <v>169.51</v>
      </c>
    </row>
    <row r="452" spans="1:11" x14ac:dyDescent="0.2">
      <c r="A452">
        <v>451</v>
      </c>
      <c r="B452" t="s">
        <v>478</v>
      </c>
      <c r="C452" t="s">
        <v>92</v>
      </c>
      <c r="D452">
        <v>45</v>
      </c>
      <c r="E452" t="s">
        <v>18</v>
      </c>
      <c r="F452" t="s">
        <v>13</v>
      </c>
      <c r="G452" t="s">
        <v>14</v>
      </c>
      <c r="H452" s="30">
        <v>46.784382822205302</v>
      </c>
      <c r="I452" s="61">
        <v>38.480076775204402</v>
      </c>
      <c r="J452" s="61">
        <v>36.1546829929013</v>
      </c>
      <c r="K452" s="58">
        <v>198.73</v>
      </c>
    </row>
    <row r="453" spans="1:11" x14ac:dyDescent="0.2">
      <c r="A453">
        <v>452</v>
      </c>
      <c r="B453" t="s">
        <v>479</v>
      </c>
      <c r="C453" t="s">
        <v>92</v>
      </c>
      <c r="D453">
        <v>45</v>
      </c>
      <c r="E453" t="s">
        <v>20</v>
      </c>
      <c r="F453" t="s">
        <v>13</v>
      </c>
      <c r="G453" t="s">
        <v>14</v>
      </c>
      <c r="H453" s="30">
        <v>46.784382822205302</v>
      </c>
      <c r="I453" s="61">
        <v>50.034187245910999</v>
      </c>
      <c r="J453" s="61">
        <v>53.748109063114256</v>
      </c>
      <c r="K453" s="58">
        <v>254.52</v>
      </c>
    </row>
    <row r="454" spans="1:11" x14ac:dyDescent="0.2">
      <c r="A454">
        <v>453</v>
      </c>
      <c r="B454" t="s">
        <v>480</v>
      </c>
      <c r="C454" t="s">
        <v>92</v>
      </c>
      <c r="D454">
        <v>45</v>
      </c>
      <c r="E454" t="s">
        <v>1133</v>
      </c>
      <c r="F454" t="s">
        <v>13</v>
      </c>
      <c r="G454" t="s">
        <v>14</v>
      </c>
      <c r="H454" s="30">
        <v>46.784382822205302</v>
      </c>
      <c r="I454" s="61">
        <v>61.961877003290297</v>
      </c>
      <c r="J454" s="61">
        <v>46.942784365777115</v>
      </c>
      <c r="K454" s="58">
        <v>243.46</v>
      </c>
    </row>
    <row r="455" spans="1:11" x14ac:dyDescent="0.2">
      <c r="A455">
        <v>454</v>
      </c>
      <c r="B455" t="s">
        <v>481</v>
      </c>
      <c r="C455" t="s">
        <v>92</v>
      </c>
      <c r="D455">
        <v>45</v>
      </c>
      <c r="E455" t="s">
        <v>1134</v>
      </c>
      <c r="F455" t="s">
        <v>13</v>
      </c>
      <c r="G455" t="s">
        <v>23</v>
      </c>
      <c r="H455" s="30">
        <v>46.784382822205302</v>
      </c>
      <c r="I455" s="61">
        <v>75.669542701815899</v>
      </c>
      <c r="J455" s="61">
        <v>70.598289260193667</v>
      </c>
      <c r="K455" s="58">
        <v>356.87</v>
      </c>
    </row>
    <row r="456" spans="1:11" x14ac:dyDescent="0.2">
      <c r="A456">
        <v>455</v>
      </c>
      <c r="B456" t="s">
        <v>482</v>
      </c>
      <c r="C456" t="s">
        <v>92</v>
      </c>
      <c r="D456">
        <v>45</v>
      </c>
      <c r="E456" t="s">
        <v>25</v>
      </c>
      <c r="F456" t="s">
        <v>13</v>
      </c>
      <c r="G456" t="s">
        <v>23</v>
      </c>
      <c r="H456" s="30">
        <v>46.784382822205302</v>
      </c>
      <c r="I456" s="61">
        <v>62.405402605932302</v>
      </c>
      <c r="J456" s="61">
        <v>43.731723113965032</v>
      </c>
      <c r="K456" s="58">
        <v>231.54</v>
      </c>
    </row>
    <row r="457" spans="1:11" x14ac:dyDescent="0.2">
      <c r="A457">
        <v>456</v>
      </c>
      <c r="B457" t="s">
        <v>483</v>
      </c>
      <c r="C457" t="s">
        <v>92</v>
      </c>
      <c r="D457">
        <v>45</v>
      </c>
      <c r="E457" t="s">
        <v>27</v>
      </c>
      <c r="F457" t="s">
        <v>13</v>
      </c>
      <c r="G457" t="s">
        <v>14</v>
      </c>
      <c r="H457" s="30">
        <v>46.784382822205302</v>
      </c>
      <c r="I457" s="61">
        <v>45.248205506501698</v>
      </c>
      <c r="J457" s="61">
        <v>29.066707969545575</v>
      </c>
      <c r="K457" s="58">
        <v>207.26</v>
      </c>
    </row>
    <row r="458" spans="1:11" x14ac:dyDescent="0.2">
      <c r="A458">
        <v>457</v>
      </c>
      <c r="B458" t="s">
        <v>484</v>
      </c>
      <c r="C458" t="s">
        <v>92</v>
      </c>
      <c r="D458">
        <v>45</v>
      </c>
      <c r="E458" t="s">
        <v>12</v>
      </c>
      <c r="F458" t="s">
        <v>29</v>
      </c>
      <c r="G458" t="s">
        <v>14</v>
      </c>
      <c r="H458" s="30">
        <v>46.784382822205302</v>
      </c>
      <c r="I458" s="61">
        <v>17.9344773420924</v>
      </c>
      <c r="J458" s="61">
        <v>18.00180683598208</v>
      </c>
      <c r="K458" s="58">
        <v>224.33</v>
      </c>
    </row>
    <row r="459" spans="1:11" x14ac:dyDescent="0.2">
      <c r="A459">
        <v>458</v>
      </c>
      <c r="B459" t="s">
        <v>485</v>
      </c>
      <c r="C459" t="s">
        <v>92</v>
      </c>
      <c r="D459">
        <v>45</v>
      </c>
      <c r="E459" t="s">
        <v>16</v>
      </c>
      <c r="F459" t="s">
        <v>29</v>
      </c>
      <c r="G459" t="s">
        <v>14</v>
      </c>
      <c r="H459" s="30">
        <v>46.784382822205302</v>
      </c>
      <c r="I459" s="61">
        <v>27.130161658639299</v>
      </c>
      <c r="J459" s="61">
        <v>28.468015222770049</v>
      </c>
      <c r="K459" s="58">
        <v>303.82</v>
      </c>
    </row>
    <row r="460" spans="1:11" x14ac:dyDescent="0.2">
      <c r="A460">
        <v>459</v>
      </c>
      <c r="B460" t="s">
        <v>486</v>
      </c>
      <c r="C460" t="s">
        <v>92</v>
      </c>
      <c r="D460">
        <v>45</v>
      </c>
      <c r="E460" t="s">
        <v>18</v>
      </c>
      <c r="F460" t="s">
        <v>29</v>
      </c>
      <c r="G460" t="s">
        <v>14</v>
      </c>
      <c r="H460" s="30">
        <v>46.784382822205302</v>
      </c>
      <c r="I460" s="61">
        <v>36.5860775063272</v>
      </c>
      <c r="J460" s="61">
        <v>38.587691946690526</v>
      </c>
      <c r="K460" s="58">
        <v>356.74</v>
      </c>
    </row>
    <row r="461" spans="1:11" x14ac:dyDescent="0.2">
      <c r="A461">
        <v>460</v>
      </c>
      <c r="B461" t="s">
        <v>487</v>
      </c>
      <c r="C461" t="s">
        <v>92</v>
      </c>
      <c r="D461">
        <v>45</v>
      </c>
      <c r="E461" t="s">
        <v>20</v>
      </c>
      <c r="F461" t="s">
        <v>29</v>
      </c>
      <c r="G461" t="s">
        <v>14</v>
      </c>
      <c r="H461" s="30">
        <v>46.784382822205302</v>
      </c>
      <c r="I461" s="61">
        <v>47.601317299373299</v>
      </c>
      <c r="J461" s="61">
        <v>52.31742087346656</v>
      </c>
      <c r="K461" s="58">
        <v>406.63</v>
      </c>
    </row>
    <row r="462" spans="1:11" x14ac:dyDescent="0.2">
      <c r="A462">
        <v>461</v>
      </c>
      <c r="B462" t="s">
        <v>488</v>
      </c>
      <c r="C462" t="s">
        <v>92</v>
      </c>
      <c r="D462">
        <v>45</v>
      </c>
      <c r="E462" t="s">
        <v>1133</v>
      </c>
      <c r="F462" t="s">
        <v>29</v>
      </c>
      <c r="G462" t="s">
        <v>14</v>
      </c>
      <c r="H462" s="30">
        <v>46.784382822205302</v>
      </c>
      <c r="I462" s="61">
        <v>58.996091691606402</v>
      </c>
      <c r="J462" s="61">
        <v>60.219478791954728</v>
      </c>
      <c r="K462" s="58">
        <v>463.74</v>
      </c>
    </row>
    <row r="463" spans="1:11" x14ac:dyDescent="0.2">
      <c r="A463">
        <v>462</v>
      </c>
      <c r="B463" t="s">
        <v>489</v>
      </c>
      <c r="C463" t="s">
        <v>92</v>
      </c>
      <c r="D463">
        <v>45</v>
      </c>
      <c r="E463" t="s">
        <v>1134</v>
      </c>
      <c r="F463" t="s">
        <v>29</v>
      </c>
      <c r="G463" t="s">
        <v>23</v>
      </c>
      <c r="H463" s="30">
        <v>46.784382822205302</v>
      </c>
      <c r="I463" s="61">
        <v>71.882698115246001</v>
      </c>
      <c r="J463" s="61">
        <v>72.046797033000033</v>
      </c>
      <c r="K463" s="58">
        <v>667.14</v>
      </c>
    </row>
    <row r="464" spans="1:11" x14ac:dyDescent="0.2">
      <c r="A464">
        <v>463</v>
      </c>
      <c r="B464" t="s">
        <v>490</v>
      </c>
      <c r="C464" t="s">
        <v>92</v>
      </c>
      <c r="D464">
        <v>45</v>
      </c>
      <c r="E464" t="s">
        <v>25</v>
      </c>
      <c r="F464" t="s">
        <v>29</v>
      </c>
      <c r="G464" t="s">
        <v>23</v>
      </c>
      <c r="H464" s="30">
        <v>46.784382822205302</v>
      </c>
      <c r="I464" s="61">
        <v>59.298813985615602</v>
      </c>
      <c r="J464" s="61">
        <v>53.772983074905937</v>
      </c>
      <c r="K464" s="58">
        <v>491.47</v>
      </c>
    </row>
    <row r="465" spans="1:11" x14ac:dyDescent="0.2">
      <c r="A465">
        <v>464</v>
      </c>
      <c r="B465" t="s">
        <v>491</v>
      </c>
      <c r="C465" t="s">
        <v>92</v>
      </c>
      <c r="D465">
        <v>45</v>
      </c>
      <c r="E465" t="s">
        <v>27</v>
      </c>
      <c r="F465" t="s">
        <v>29</v>
      </c>
      <c r="G465" t="s">
        <v>14</v>
      </c>
      <c r="H465" s="30">
        <v>46.784382822205302</v>
      </c>
      <c r="I465" s="61">
        <v>42.922096725070901</v>
      </c>
      <c r="J465" s="61">
        <v>44.993880754529727</v>
      </c>
      <c r="K465" s="58">
        <v>420.39</v>
      </c>
    </row>
    <row r="466" spans="1:11" x14ac:dyDescent="0.2">
      <c r="A466">
        <v>465</v>
      </c>
      <c r="B466" t="s">
        <v>492</v>
      </c>
      <c r="C466" t="s">
        <v>92</v>
      </c>
      <c r="D466">
        <v>45</v>
      </c>
      <c r="E466" t="s">
        <v>12</v>
      </c>
      <c r="F466" t="s">
        <v>38</v>
      </c>
      <c r="G466" t="s">
        <v>14</v>
      </c>
      <c r="H466" s="30">
        <v>46.784382822205302</v>
      </c>
      <c r="I466" s="61">
        <v>19.650091330836499</v>
      </c>
      <c r="J466" s="61">
        <v>19.668751393870053</v>
      </c>
      <c r="K466" s="58">
        <v>179.53</v>
      </c>
    </row>
    <row r="467" spans="1:11" x14ac:dyDescent="0.2">
      <c r="A467">
        <v>466</v>
      </c>
      <c r="B467" t="s">
        <v>493</v>
      </c>
      <c r="C467" t="s">
        <v>92</v>
      </c>
      <c r="D467">
        <v>45</v>
      </c>
      <c r="E467" t="s">
        <v>16</v>
      </c>
      <c r="F467" t="s">
        <v>38</v>
      </c>
      <c r="G467" t="s">
        <v>14</v>
      </c>
      <c r="H467" s="30">
        <v>46.784382822205302</v>
      </c>
      <c r="I467" s="61">
        <v>29.687070650751</v>
      </c>
      <c r="J467" s="61">
        <v>31.028214906793622</v>
      </c>
      <c r="K467" s="58">
        <v>244.19</v>
      </c>
    </row>
    <row r="468" spans="1:11" x14ac:dyDescent="0.2">
      <c r="A468">
        <v>467</v>
      </c>
      <c r="B468" t="s">
        <v>494</v>
      </c>
      <c r="C468" t="s">
        <v>92</v>
      </c>
      <c r="D468">
        <v>45</v>
      </c>
      <c r="E468" t="s">
        <v>18</v>
      </c>
      <c r="F468" t="s">
        <v>38</v>
      </c>
      <c r="G468" t="s">
        <v>14</v>
      </c>
      <c r="H468" s="30">
        <v>46.784382822205302</v>
      </c>
      <c r="I468" s="61">
        <v>39.976240739830203</v>
      </c>
      <c r="J468" s="61">
        <v>39.076630718951748</v>
      </c>
      <c r="K468" s="58">
        <v>276.95999999999998</v>
      </c>
    </row>
    <row r="469" spans="1:11" x14ac:dyDescent="0.2">
      <c r="A469">
        <v>468</v>
      </c>
      <c r="B469" t="s">
        <v>495</v>
      </c>
      <c r="C469" t="s">
        <v>92</v>
      </c>
      <c r="D469">
        <v>45</v>
      </c>
      <c r="E469" t="s">
        <v>20</v>
      </c>
      <c r="F469" t="s">
        <v>38</v>
      </c>
      <c r="G469" t="s">
        <v>14</v>
      </c>
      <c r="H469" s="30">
        <v>46.784382822205302</v>
      </c>
      <c r="I469" s="61">
        <v>51.957117324158702</v>
      </c>
      <c r="J469" s="61">
        <v>56.259517804539982</v>
      </c>
      <c r="K469" s="58">
        <v>337.79</v>
      </c>
    </row>
    <row r="470" spans="1:11" x14ac:dyDescent="0.2">
      <c r="A470">
        <v>469</v>
      </c>
      <c r="B470" t="s">
        <v>496</v>
      </c>
      <c r="C470" t="s">
        <v>92</v>
      </c>
      <c r="D470">
        <v>45</v>
      </c>
      <c r="E470" t="s">
        <v>1133</v>
      </c>
      <c r="F470" t="s">
        <v>38</v>
      </c>
      <c r="G470" t="s">
        <v>14</v>
      </c>
      <c r="H470" s="30">
        <v>46.784382822205302</v>
      </c>
      <c r="I470" s="61">
        <v>64.307839966198898</v>
      </c>
      <c r="J470" s="61">
        <v>60.188653369381782</v>
      </c>
      <c r="K470" s="58">
        <v>377.59</v>
      </c>
    </row>
    <row r="471" spans="1:11" x14ac:dyDescent="0.2">
      <c r="A471">
        <v>470</v>
      </c>
      <c r="B471" t="s">
        <v>497</v>
      </c>
      <c r="C471" t="s">
        <v>92</v>
      </c>
      <c r="D471">
        <v>45</v>
      </c>
      <c r="E471" t="s">
        <v>1134</v>
      </c>
      <c r="F471" t="s">
        <v>38</v>
      </c>
      <c r="G471" t="s">
        <v>23</v>
      </c>
      <c r="H471" s="30">
        <v>46.784382822205302</v>
      </c>
      <c r="I471" s="61">
        <v>78.658808098557998</v>
      </c>
      <c r="J471" s="61">
        <v>73.47371867762476</v>
      </c>
      <c r="K471" s="58">
        <v>468.35</v>
      </c>
    </row>
    <row r="472" spans="1:11" x14ac:dyDescent="0.2">
      <c r="A472">
        <v>471</v>
      </c>
      <c r="B472" t="s">
        <v>498</v>
      </c>
      <c r="C472" t="s">
        <v>92</v>
      </c>
      <c r="D472">
        <v>45</v>
      </c>
      <c r="E472" t="s">
        <v>25</v>
      </c>
      <c r="F472" t="s">
        <v>38</v>
      </c>
      <c r="G472" t="s">
        <v>23</v>
      </c>
      <c r="H472" s="30">
        <v>46.784382822205302</v>
      </c>
      <c r="I472" s="61">
        <v>64.858232327655301</v>
      </c>
      <c r="J472" s="61">
        <v>57.420296051445746</v>
      </c>
      <c r="K472" s="58">
        <v>370.79</v>
      </c>
    </row>
    <row r="473" spans="1:11" x14ac:dyDescent="0.2">
      <c r="A473">
        <v>472</v>
      </c>
      <c r="B473" t="s">
        <v>499</v>
      </c>
      <c r="C473" t="s">
        <v>92</v>
      </c>
      <c r="D473">
        <v>45</v>
      </c>
      <c r="E473" t="s">
        <v>27</v>
      </c>
      <c r="F473" t="s">
        <v>38</v>
      </c>
      <c r="G473" t="s">
        <v>14</v>
      </c>
      <c r="H473" s="30">
        <v>46.784382822205302</v>
      </c>
      <c r="I473" s="61">
        <v>47.082482601349298</v>
      </c>
      <c r="J473" s="61">
        <v>45.982611173888586</v>
      </c>
      <c r="K473" s="58">
        <v>344.5</v>
      </c>
    </row>
    <row r="474" spans="1:11" x14ac:dyDescent="0.2">
      <c r="A474">
        <v>473</v>
      </c>
      <c r="B474" t="s">
        <v>500</v>
      </c>
      <c r="C474" t="s">
        <v>92</v>
      </c>
      <c r="D474">
        <v>45</v>
      </c>
      <c r="E474" t="s">
        <v>12</v>
      </c>
      <c r="F474" t="s">
        <v>47</v>
      </c>
      <c r="G474" t="s">
        <v>14</v>
      </c>
      <c r="H474" s="30">
        <v>46.784382822205302</v>
      </c>
      <c r="I474" s="61">
        <v>16.499146082544801</v>
      </c>
      <c r="J474" s="61">
        <v>16.598547910682846</v>
      </c>
      <c r="K474" s="58">
        <v>122.14</v>
      </c>
    </row>
    <row r="475" spans="1:11" x14ac:dyDescent="0.2">
      <c r="A475">
        <v>474</v>
      </c>
      <c r="B475" t="s">
        <v>501</v>
      </c>
      <c r="C475" t="s">
        <v>92</v>
      </c>
      <c r="D475">
        <v>45</v>
      </c>
      <c r="E475" t="s">
        <v>16</v>
      </c>
      <c r="F475" t="s">
        <v>47</v>
      </c>
      <c r="G475" t="s">
        <v>14</v>
      </c>
      <c r="H475" s="30">
        <v>46.784382822205302</v>
      </c>
      <c r="I475" s="61">
        <v>24.95862250235</v>
      </c>
      <c r="J475" s="61">
        <v>26.271486564579206</v>
      </c>
      <c r="K475" s="58">
        <v>176.51</v>
      </c>
    </row>
    <row r="476" spans="1:11" x14ac:dyDescent="0.2">
      <c r="A476">
        <v>475</v>
      </c>
      <c r="B476" t="s">
        <v>502</v>
      </c>
      <c r="C476" t="s">
        <v>92</v>
      </c>
      <c r="D476">
        <v>45</v>
      </c>
      <c r="E476" t="s">
        <v>18</v>
      </c>
      <c r="F476" t="s">
        <v>47</v>
      </c>
      <c r="G476" t="s">
        <v>14</v>
      </c>
      <c r="H476" s="30">
        <v>46.784382822205302</v>
      </c>
      <c r="I476" s="61">
        <v>33.657279940519302</v>
      </c>
      <c r="J476" s="61">
        <v>35.005586908602595</v>
      </c>
      <c r="K476" s="58">
        <v>205.62</v>
      </c>
    </row>
    <row r="477" spans="1:11" x14ac:dyDescent="0.2">
      <c r="A477">
        <v>476</v>
      </c>
      <c r="B477" t="s">
        <v>503</v>
      </c>
      <c r="C477" t="s">
        <v>92</v>
      </c>
      <c r="D477">
        <v>45</v>
      </c>
      <c r="E477" t="s">
        <v>20</v>
      </c>
      <c r="F477" t="s">
        <v>47</v>
      </c>
      <c r="G477" t="s">
        <v>14</v>
      </c>
      <c r="H477" s="30">
        <v>46.784382822205302</v>
      </c>
      <c r="I477" s="61">
        <v>43.790350949135203</v>
      </c>
      <c r="J477" s="61">
        <v>48.129589366619385</v>
      </c>
      <c r="K477" s="58">
        <v>237.31</v>
      </c>
    </row>
    <row r="478" spans="1:11" x14ac:dyDescent="0.2">
      <c r="A478">
        <v>477</v>
      </c>
      <c r="B478" t="s">
        <v>504</v>
      </c>
      <c r="C478" t="s">
        <v>92</v>
      </c>
      <c r="D478">
        <v>45</v>
      </c>
      <c r="E478" t="s">
        <v>1133</v>
      </c>
      <c r="F478" t="s">
        <v>47</v>
      </c>
      <c r="G478" t="s">
        <v>14</v>
      </c>
      <c r="H478" s="30">
        <v>46.784382822205302</v>
      </c>
      <c r="I478" s="61">
        <v>54.272267773248501</v>
      </c>
      <c r="J478" s="61">
        <v>54.871986143004733</v>
      </c>
      <c r="K478" s="58">
        <v>263.75</v>
      </c>
    </row>
    <row r="479" spans="1:11" x14ac:dyDescent="0.2">
      <c r="A479">
        <v>478</v>
      </c>
      <c r="B479" t="s">
        <v>505</v>
      </c>
      <c r="C479" t="s">
        <v>92</v>
      </c>
      <c r="D479">
        <v>45</v>
      </c>
      <c r="E479" t="s">
        <v>1134</v>
      </c>
      <c r="F479" t="s">
        <v>47</v>
      </c>
      <c r="G479" t="s">
        <v>23</v>
      </c>
      <c r="H479" s="30">
        <v>46.784382822205302</v>
      </c>
      <c r="I479" s="61">
        <v>66.129108120123604</v>
      </c>
      <c r="J479" s="61">
        <v>65.457346205178993</v>
      </c>
      <c r="K479" s="58">
        <v>312.88</v>
      </c>
    </row>
    <row r="480" spans="1:11" x14ac:dyDescent="0.2">
      <c r="A480">
        <v>479</v>
      </c>
      <c r="B480" t="s">
        <v>506</v>
      </c>
      <c r="C480" t="s">
        <v>92</v>
      </c>
      <c r="D480">
        <v>45</v>
      </c>
      <c r="E480" t="s">
        <v>25</v>
      </c>
      <c r="F480" t="s">
        <v>47</v>
      </c>
      <c r="G480" t="s">
        <v>23</v>
      </c>
      <c r="H480" s="30">
        <v>46.784382822205302</v>
      </c>
      <c r="I480" s="61">
        <v>54.552249166560799</v>
      </c>
      <c r="J480" s="61">
        <v>50.753202614012778</v>
      </c>
      <c r="K480" s="58">
        <v>234.38</v>
      </c>
    </row>
    <row r="481" spans="1:11" x14ac:dyDescent="0.2">
      <c r="A481">
        <v>480</v>
      </c>
      <c r="B481" t="s">
        <v>507</v>
      </c>
      <c r="C481" t="s">
        <v>92</v>
      </c>
      <c r="D481">
        <v>45</v>
      </c>
      <c r="E481" t="s">
        <v>27</v>
      </c>
      <c r="F481" t="s">
        <v>47</v>
      </c>
      <c r="G481" t="s">
        <v>14</v>
      </c>
      <c r="H481" s="30">
        <v>46.784382822205302</v>
      </c>
      <c r="I481" s="61">
        <v>39.487324636066298</v>
      </c>
      <c r="J481" s="61">
        <v>40.58018248587554</v>
      </c>
      <c r="K481" s="58">
        <v>253.13</v>
      </c>
    </row>
    <row r="482" spans="1:11" x14ac:dyDescent="0.2">
      <c r="A482">
        <v>481</v>
      </c>
      <c r="B482" t="s">
        <v>508</v>
      </c>
      <c r="C482" t="s">
        <v>92</v>
      </c>
      <c r="D482">
        <v>45</v>
      </c>
      <c r="E482" t="s">
        <v>12</v>
      </c>
      <c r="F482" t="s">
        <v>56</v>
      </c>
      <c r="G482" t="s">
        <v>14</v>
      </c>
      <c r="H482" s="30">
        <v>46.784382822205302</v>
      </c>
      <c r="I482" s="61">
        <v>17.7194172542813</v>
      </c>
      <c r="J482" s="61">
        <v>17.820735808420466</v>
      </c>
      <c r="K482" s="58">
        <v>126.76</v>
      </c>
    </row>
    <row r="483" spans="1:11" x14ac:dyDescent="0.2">
      <c r="A483">
        <v>482</v>
      </c>
      <c r="B483" t="s">
        <v>509</v>
      </c>
      <c r="C483" t="s">
        <v>92</v>
      </c>
      <c r="D483">
        <v>45</v>
      </c>
      <c r="E483" t="s">
        <v>16</v>
      </c>
      <c r="F483" t="s">
        <v>56</v>
      </c>
      <c r="G483" t="s">
        <v>14</v>
      </c>
      <c r="H483" s="30">
        <v>46.784382822205302</v>
      </c>
      <c r="I483" s="61">
        <v>26.804166899378401</v>
      </c>
      <c r="J483" s="61">
        <v>28.148037676024273</v>
      </c>
      <c r="K483" s="58">
        <v>181.86</v>
      </c>
    </row>
    <row r="484" spans="1:11" x14ac:dyDescent="0.2">
      <c r="A484">
        <v>483</v>
      </c>
      <c r="B484" t="s">
        <v>510</v>
      </c>
      <c r="C484" t="s">
        <v>92</v>
      </c>
      <c r="D484">
        <v>45</v>
      </c>
      <c r="E484" t="s">
        <v>18</v>
      </c>
      <c r="F484" t="s">
        <v>56</v>
      </c>
      <c r="G484" t="s">
        <v>14</v>
      </c>
      <c r="H484" s="30">
        <v>46.784382822205302</v>
      </c>
      <c r="I484" s="61">
        <v>36.145453751703201</v>
      </c>
      <c r="J484" s="61">
        <v>37.919593989876176</v>
      </c>
      <c r="K484" s="58">
        <v>219.85</v>
      </c>
    </row>
    <row r="485" spans="1:11" x14ac:dyDescent="0.2">
      <c r="A485">
        <v>484</v>
      </c>
      <c r="B485" t="s">
        <v>511</v>
      </c>
      <c r="C485" t="s">
        <v>92</v>
      </c>
      <c r="D485">
        <v>45</v>
      </c>
      <c r="E485" t="s">
        <v>20</v>
      </c>
      <c r="F485" t="s">
        <v>56</v>
      </c>
      <c r="G485" t="s">
        <v>14</v>
      </c>
      <c r="H485" s="30">
        <v>46.784382822205302</v>
      </c>
      <c r="I485" s="61">
        <v>47.027071980308897</v>
      </c>
      <c r="J485" s="61">
        <v>51.73785307020124</v>
      </c>
      <c r="K485" s="58">
        <v>246.14</v>
      </c>
    </row>
    <row r="486" spans="1:11" x14ac:dyDescent="0.2">
      <c r="A486">
        <v>485</v>
      </c>
      <c r="B486" t="s">
        <v>512</v>
      </c>
      <c r="C486" t="s">
        <v>92</v>
      </c>
      <c r="D486">
        <v>45</v>
      </c>
      <c r="E486" t="s">
        <v>1133</v>
      </c>
      <c r="F486" t="s">
        <v>56</v>
      </c>
      <c r="G486" t="s">
        <v>14</v>
      </c>
      <c r="H486" s="30">
        <v>46.784382822205302</v>
      </c>
      <c r="I486" s="61">
        <v>58.2828684966846</v>
      </c>
      <c r="J486" s="61">
        <v>59.598475484894848</v>
      </c>
      <c r="K486" s="58">
        <v>280.36</v>
      </c>
    </row>
    <row r="487" spans="1:11" x14ac:dyDescent="0.2">
      <c r="A487">
        <v>486</v>
      </c>
      <c r="B487" t="s">
        <v>513</v>
      </c>
      <c r="C487" t="s">
        <v>92</v>
      </c>
      <c r="D487">
        <v>45</v>
      </c>
      <c r="E487" t="s">
        <v>1134</v>
      </c>
      <c r="F487" t="s">
        <v>56</v>
      </c>
      <c r="G487" t="s">
        <v>23</v>
      </c>
      <c r="H487" s="30">
        <v>46.784382822205302</v>
      </c>
      <c r="I487" s="61">
        <v>71.018984201677199</v>
      </c>
      <c r="J487" s="61">
        <v>69.167569220502386</v>
      </c>
      <c r="K487" s="58">
        <v>423.67</v>
      </c>
    </row>
    <row r="488" spans="1:11" x14ac:dyDescent="0.2">
      <c r="A488">
        <v>487</v>
      </c>
      <c r="B488" t="s">
        <v>514</v>
      </c>
      <c r="C488" t="s">
        <v>92</v>
      </c>
      <c r="D488">
        <v>45</v>
      </c>
      <c r="E488" t="s">
        <v>25</v>
      </c>
      <c r="F488" t="s">
        <v>56</v>
      </c>
      <c r="G488" t="s">
        <v>23</v>
      </c>
      <c r="H488" s="30">
        <v>46.784382822205302</v>
      </c>
      <c r="I488" s="61">
        <v>58.585774021399203</v>
      </c>
      <c r="J488" s="61">
        <v>54.561062166889556</v>
      </c>
      <c r="K488" s="58">
        <v>312.20999999999998</v>
      </c>
    </row>
    <row r="489" spans="1:11" x14ac:dyDescent="0.2">
      <c r="A489">
        <v>488</v>
      </c>
      <c r="B489" t="s">
        <v>515</v>
      </c>
      <c r="C489" t="s">
        <v>92</v>
      </c>
      <c r="D489">
        <v>45</v>
      </c>
      <c r="E489" t="s">
        <v>27</v>
      </c>
      <c r="F489" t="s">
        <v>56</v>
      </c>
      <c r="G489" t="s">
        <v>14</v>
      </c>
      <c r="H489" s="30">
        <v>46.784382822205302</v>
      </c>
      <c r="I489" s="61">
        <v>42.4083412072942</v>
      </c>
      <c r="J489" s="61">
        <v>44.39027169369875</v>
      </c>
      <c r="K489" s="58">
        <v>267.07</v>
      </c>
    </row>
    <row r="490" spans="1:11" x14ac:dyDescent="0.2">
      <c r="A490">
        <v>489</v>
      </c>
      <c r="B490" t="s">
        <v>516</v>
      </c>
      <c r="C490" t="s">
        <v>92</v>
      </c>
      <c r="D490">
        <v>45</v>
      </c>
      <c r="E490" t="s">
        <v>12</v>
      </c>
      <c r="F490" t="s">
        <v>65</v>
      </c>
      <c r="G490" t="s">
        <v>14</v>
      </c>
      <c r="H490" s="30">
        <v>46.784382822205302</v>
      </c>
      <c r="I490" s="61">
        <v>18.369076350873801</v>
      </c>
      <c r="J490" s="61">
        <v>18.466879487220353</v>
      </c>
      <c r="K490" s="58">
        <v>135.94</v>
      </c>
    </row>
    <row r="491" spans="1:11" x14ac:dyDescent="0.2">
      <c r="A491">
        <v>490</v>
      </c>
      <c r="B491" t="s">
        <v>517</v>
      </c>
      <c r="C491" t="s">
        <v>92</v>
      </c>
      <c r="D491">
        <v>45</v>
      </c>
      <c r="E491" t="s">
        <v>16</v>
      </c>
      <c r="F491" t="s">
        <v>65</v>
      </c>
      <c r="G491" t="s">
        <v>14</v>
      </c>
      <c r="H491" s="30">
        <v>46.784382822205302</v>
      </c>
      <c r="I491" s="61">
        <v>27.763103663490998</v>
      </c>
      <c r="J491" s="61">
        <v>29.050821822236941</v>
      </c>
      <c r="K491" s="58">
        <v>191.82</v>
      </c>
    </row>
    <row r="492" spans="1:11" x14ac:dyDescent="0.2">
      <c r="A492">
        <v>491</v>
      </c>
      <c r="B492" t="s">
        <v>518</v>
      </c>
      <c r="C492" t="s">
        <v>92</v>
      </c>
      <c r="D492">
        <v>45</v>
      </c>
      <c r="E492" t="s">
        <v>18</v>
      </c>
      <c r="F492" t="s">
        <v>65</v>
      </c>
      <c r="G492" t="s">
        <v>14</v>
      </c>
      <c r="H492" s="30">
        <v>46.784382822205302</v>
      </c>
      <c r="I492" s="61">
        <v>37.402611011690503</v>
      </c>
      <c r="J492" s="61">
        <v>37.557136604703302</v>
      </c>
      <c r="K492" s="58">
        <v>223.51</v>
      </c>
    </row>
    <row r="493" spans="1:11" x14ac:dyDescent="0.2">
      <c r="A493">
        <v>492</v>
      </c>
      <c r="B493" t="s">
        <v>519</v>
      </c>
      <c r="C493" t="s">
        <v>92</v>
      </c>
      <c r="D493">
        <v>45</v>
      </c>
      <c r="E493" t="s">
        <v>20</v>
      </c>
      <c r="F493" t="s">
        <v>65</v>
      </c>
      <c r="G493" t="s">
        <v>14</v>
      </c>
      <c r="H493" s="30">
        <v>46.784382822205302</v>
      </c>
      <c r="I493" s="61">
        <v>48.628478738476502</v>
      </c>
      <c r="J493" s="61">
        <v>52.64187391877168</v>
      </c>
      <c r="K493" s="58">
        <v>263.95999999999998</v>
      </c>
    </row>
    <row r="494" spans="1:11" x14ac:dyDescent="0.2">
      <c r="A494">
        <v>493</v>
      </c>
      <c r="B494" t="s">
        <v>520</v>
      </c>
      <c r="C494" t="s">
        <v>92</v>
      </c>
      <c r="D494">
        <v>45</v>
      </c>
      <c r="E494" t="s">
        <v>1133</v>
      </c>
      <c r="F494" t="s">
        <v>65</v>
      </c>
      <c r="G494" t="s">
        <v>14</v>
      </c>
      <c r="H494" s="30">
        <v>46.784382822205302</v>
      </c>
      <c r="I494" s="61">
        <v>60.213624733192702</v>
      </c>
      <c r="J494" s="61">
        <v>54.24930948804095</v>
      </c>
      <c r="K494" s="58">
        <v>278.83999999999997</v>
      </c>
    </row>
    <row r="495" spans="1:11" x14ac:dyDescent="0.2">
      <c r="A495">
        <v>494</v>
      </c>
      <c r="B495" t="s">
        <v>521</v>
      </c>
      <c r="C495" t="s">
        <v>92</v>
      </c>
      <c r="D495">
        <v>45</v>
      </c>
      <c r="E495" t="s">
        <v>1134</v>
      </c>
      <c r="F495" t="s">
        <v>65</v>
      </c>
      <c r="G495" t="s">
        <v>23</v>
      </c>
      <c r="H495" s="30">
        <v>46.784382822205302</v>
      </c>
      <c r="I495" s="61">
        <v>73.560637586036904</v>
      </c>
      <c r="J495" s="61">
        <v>71.257362871120378</v>
      </c>
      <c r="K495" s="58">
        <v>386.4</v>
      </c>
    </row>
    <row r="496" spans="1:11" x14ac:dyDescent="0.2">
      <c r="A496">
        <v>495</v>
      </c>
      <c r="B496" t="s">
        <v>522</v>
      </c>
      <c r="C496" t="s">
        <v>92</v>
      </c>
      <c r="D496">
        <v>45</v>
      </c>
      <c r="E496" t="s">
        <v>25</v>
      </c>
      <c r="F496" t="s">
        <v>65</v>
      </c>
      <c r="G496" t="s">
        <v>23</v>
      </c>
      <c r="H496" s="30">
        <v>46.784382822205302</v>
      </c>
      <c r="I496" s="61">
        <v>60.663556965496298</v>
      </c>
      <c r="J496" s="61">
        <v>53.846557509827136</v>
      </c>
      <c r="K496" s="58">
        <v>258.54000000000002</v>
      </c>
    </row>
    <row r="497" spans="1:11" x14ac:dyDescent="0.2">
      <c r="A497">
        <v>496</v>
      </c>
      <c r="B497" t="s">
        <v>523</v>
      </c>
      <c r="C497" t="s">
        <v>92</v>
      </c>
      <c r="D497">
        <v>45</v>
      </c>
      <c r="E497" t="s">
        <v>27</v>
      </c>
      <c r="F497" t="s">
        <v>65</v>
      </c>
      <c r="G497" t="s">
        <v>14</v>
      </c>
      <c r="H497" s="30">
        <v>46.784382822205302</v>
      </c>
      <c r="I497" s="61">
        <v>43.996946940372403</v>
      </c>
      <c r="J497" s="61">
        <v>37.722775723197969</v>
      </c>
      <c r="K497" s="58">
        <v>252.32</v>
      </c>
    </row>
    <row r="498" spans="1:11" x14ac:dyDescent="0.2">
      <c r="A498">
        <v>497</v>
      </c>
      <c r="B498" t="s">
        <v>524</v>
      </c>
      <c r="C498" t="s">
        <v>92</v>
      </c>
      <c r="D498">
        <v>45</v>
      </c>
      <c r="E498" t="s">
        <v>12</v>
      </c>
      <c r="F498" t="s">
        <v>74</v>
      </c>
      <c r="G498" t="s">
        <v>14</v>
      </c>
      <c r="H498" s="30">
        <v>46.784382822205302</v>
      </c>
      <c r="I498" s="61">
        <v>17.236690418231401</v>
      </c>
      <c r="J498" s="61">
        <v>17.285031636462918</v>
      </c>
      <c r="K498" s="58">
        <v>156.9</v>
      </c>
    </row>
    <row r="499" spans="1:11" x14ac:dyDescent="0.2">
      <c r="A499">
        <v>498</v>
      </c>
      <c r="B499" t="s">
        <v>525</v>
      </c>
      <c r="C499" t="s">
        <v>92</v>
      </c>
      <c r="D499">
        <v>45</v>
      </c>
      <c r="E499" t="s">
        <v>16</v>
      </c>
      <c r="F499" t="s">
        <v>74</v>
      </c>
      <c r="G499" t="s">
        <v>14</v>
      </c>
      <c r="H499" s="30">
        <v>46.784382822205302</v>
      </c>
      <c r="I499" s="61">
        <v>26.016591973264799</v>
      </c>
      <c r="J499" s="61">
        <v>26.976052822267945</v>
      </c>
      <c r="K499" s="58">
        <v>215</v>
      </c>
    </row>
    <row r="500" spans="1:11" x14ac:dyDescent="0.2">
      <c r="A500">
        <v>499</v>
      </c>
      <c r="B500" t="s">
        <v>526</v>
      </c>
      <c r="C500" t="s">
        <v>92</v>
      </c>
      <c r="D500">
        <v>45</v>
      </c>
      <c r="E500" t="s">
        <v>18</v>
      </c>
      <c r="F500" t="s">
        <v>74</v>
      </c>
      <c r="G500" t="s">
        <v>14</v>
      </c>
      <c r="H500" s="30">
        <v>46.784382822205302</v>
      </c>
      <c r="I500" s="61">
        <v>34.996982483384301</v>
      </c>
      <c r="J500" s="61">
        <v>34.011450215703292</v>
      </c>
      <c r="K500" s="58">
        <v>238.72</v>
      </c>
    </row>
    <row r="501" spans="1:11" x14ac:dyDescent="0.2">
      <c r="A501">
        <v>500</v>
      </c>
      <c r="B501" t="s">
        <v>527</v>
      </c>
      <c r="C501" t="s">
        <v>92</v>
      </c>
      <c r="D501">
        <v>45</v>
      </c>
      <c r="E501" t="s">
        <v>20</v>
      </c>
      <c r="F501" t="s">
        <v>74</v>
      </c>
      <c r="G501" t="s">
        <v>14</v>
      </c>
      <c r="H501" s="30">
        <v>46.784382822205302</v>
      </c>
      <c r="I501" s="61">
        <v>45.450849188286597</v>
      </c>
      <c r="J501" s="61">
        <v>49.337634410078593</v>
      </c>
      <c r="K501" s="58">
        <v>277.52</v>
      </c>
    </row>
    <row r="502" spans="1:11" x14ac:dyDescent="0.2">
      <c r="A502">
        <v>501</v>
      </c>
      <c r="B502" t="s">
        <v>528</v>
      </c>
      <c r="C502" t="s">
        <v>92</v>
      </c>
      <c r="D502">
        <v>45</v>
      </c>
      <c r="E502" t="s">
        <v>1133</v>
      </c>
      <c r="F502" t="s">
        <v>74</v>
      </c>
      <c r="G502" t="s">
        <v>14</v>
      </c>
      <c r="H502" s="30">
        <v>46.784382822205302</v>
      </c>
      <c r="I502" s="61">
        <v>56.200432670742401</v>
      </c>
      <c r="J502" s="61">
        <v>50.278523266297341</v>
      </c>
      <c r="K502" s="58">
        <v>287.55</v>
      </c>
    </row>
    <row r="503" spans="1:11" x14ac:dyDescent="0.2">
      <c r="A503">
        <v>502</v>
      </c>
      <c r="B503" t="s">
        <v>529</v>
      </c>
      <c r="C503" t="s">
        <v>92</v>
      </c>
      <c r="D503">
        <v>45</v>
      </c>
      <c r="E503" t="s">
        <v>1134</v>
      </c>
      <c r="F503" t="s">
        <v>74</v>
      </c>
      <c r="G503" t="s">
        <v>23</v>
      </c>
      <c r="H503" s="30">
        <v>46.784382822205302</v>
      </c>
      <c r="I503" s="61">
        <v>68.934436313493094</v>
      </c>
      <c r="J503" s="61">
        <v>64.732627648426373</v>
      </c>
      <c r="K503" s="58">
        <v>404.21</v>
      </c>
    </row>
    <row r="504" spans="1:11" x14ac:dyDescent="0.2">
      <c r="A504">
        <v>503</v>
      </c>
      <c r="B504" t="s">
        <v>530</v>
      </c>
      <c r="C504" t="s">
        <v>92</v>
      </c>
      <c r="D504">
        <v>45</v>
      </c>
      <c r="E504" t="s">
        <v>25</v>
      </c>
      <c r="F504" t="s">
        <v>74</v>
      </c>
      <c r="G504" t="s">
        <v>23</v>
      </c>
      <c r="H504" s="30">
        <v>46.784382822205302</v>
      </c>
      <c r="I504" s="61">
        <v>56.820691756551703</v>
      </c>
      <c r="J504" s="61">
        <v>48.287941852027032</v>
      </c>
      <c r="K504" s="58">
        <v>310.37</v>
      </c>
    </row>
    <row r="505" spans="1:11" x14ac:dyDescent="0.2">
      <c r="A505">
        <v>504</v>
      </c>
      <c r="B505" t="s">
        <v>531</v>
      </c>
      <c r="C505" t="s">
        <v>92</v>
      </c>
      <c r="D505">
        <v>45</v>
      </c>
      <c r="E505" t="s">
        <v>27</v>
      </c>
      <c r="F505" t="s">
        <v>74</v>
      </c>
      <c r="G505" t="s">
        <v>14</v>
      </c>
      <c r="H505" s="30">
        <v>46.784382822205302</v>
      </c>
      <c r="I505" s="61">
        <v>41.334572390498103</v>
      </c>
      <c r="J505" s="61">
        <v>36.453538295899165</v>
      </c>
      <c r="K505" s="58">
        <v>274.2</v>
      </c>
    </row>
    <row r="506" spans="1:11" x14ac:dyDescent="0.2">
      <c r="A506">
        <v>505</v>
      </c>
      <c r="B506" t="s">
        <v>532</v>
      </c>
      <c r="C506" t="s">
        <v>92</v>
      </c>
      <c r="D506">
        <v>45</v>
      </c>
      <c r="E506" t="s">
        <v>12</v>
      </c>
      <c r="F506" t="s">
        <v>83</v>
      </c>
      <c r="G506" t="s">
        <v>14</v>
      </c>
      <c r="H506" s="30">
        <v>46.784382822205302</v>
      </c>
      <c r="I506" s="61">
        <v>15.9872483919562</v>
      </c>
      <c r="J506" s="61">
        <v>15.90490453774644</v>
      </c>
      <c r="K506" s="58">
        <v>113.29</v>
      </c>
    </row>
    <row r="507" spans="1:11" x14ac:dyDescent="0.2">
      <c r="A507">
        <v>506</v>
      </c>
      <c r="B507" t="s">
        <v>533</v>
      </c>
      <c r="C507" t="s">
        <v>92</v>
      </c>
      <c r="D507">
        <v>45</v>
      </c>
      <c r="E507" t="s">
        <v>16</v>
      </c>
      <c r="F507" t="s">
        <v>83</v>
      </c>
      <c r="G507" t="s">
        <v>14</v>
      </c>
      <c r="H507" s="30">
        <v>46.784382822205302</v>
      </c>
      <c r="I507" s="61">
        <v>24.158745658529799</v>
      </c>
      <c r="J507" s="61">
        <v>24.482236468436341</v>
      </c>
      <c r="K507" s="58">
        <v>157.05000000000001</v>
      </c>
    </row>
    <row r="508" spans="1:11" x14ac:dyDescent="0.2">
      <c r="A508">
        <v>507</v>
      </c>
      <c r="B508" t="s">
        <v>534</v>
      </c>
      <c r="C508" t="s">
        <v>92</v>
      </c>
      <c r="D508">
        <v>45</v>
      </c>
      <c r="E508" t="s">
        <v>18</v>
      </c>
      <c r="F508" t="s">
        <v>83</v>
      </c>
      <c r="G508" t="s">
        <v>14</v>
      </c>
      <c r="H508" s="30">
        <v>46.784382822205302</v>
      </c>
      <c r="I508" s="61">
        <v>32.540079775233501</v>
      </c>
      <c r="J508" s="61">
        <v>31.699907690057699</v>
      </c>
      <c r="K508" s="58">
        <v>183.31</v>
      </c>
    </row>
    <row r="509" spans="1:11" x14ac:dyDescent="0.2">
      <c r="A509">
        <v>508</v>
      </c>
      <c r="B509" t="s">
        <v>535</v>
      </c>
      <c r="C509" t="s">
        <v>92</v>
      </c>
      <c r="D509">
        <v>45</v>
      </c>
      <c r="E509" t="s">
        <v>20</v>
      </c>
      <c r="F509" t="s">
        <v>83</v>
      </c>
      <c r="G509" t="s">
        <v>14</v>
      </c>
      <c r="H509" s="30">
        <v>46.784382822205302</v>
      </c>
      <c r="I509" s="61">
        <v>42.300141455252003</v>
      </c>
      <c r="J509" s="61">
        <v>46.546675540062623</v>
      </c>
      <c r="K509" s="58">
        <v>221.14</v>
      </c>
    </row>
    <row r="510" spans="1:11" x14ac:dyDescent="0.2">
      <c r="A510">
        <v>509</v>
      </c>
      <c r="B510" t="s">
        <v>536</v>
      </c>
      <c r="C510" t="s">
        <v>92</v>
      </c>
      <c r="D510">
        <v>45</v>
      </c>
      <c r="E510" t="s">
        <v>1133</v>
      </c>
      <c r="F510" t="s">
        <v>83</v>
      </c>
      <c r="G510" t="s">
        <v>14</v>
      </c>
      <c r="H510" s="30">
        <v>46.784382822205302</v>
      </c>
      <c r="I510" s="61">
        <v>52.367583773883901</v>
      </c>
      <c r="J510" s="61">
        <v>45.297480310953503</v>
      </c>
      <c r="K510" s="58">
        <v>224.17</v>
      </c>
    </row>
    <row r="511" spans="1:11" x14ac:dyDescent="0.2">
      <c r="A511">
        <v>510</v>
      </c>
      <c r="B511" t="s">
        <v>537</v>
      </c>
      <c r="C511" t="s">
        <v>92</v>
      </c>
      <c r="D511">
        <v>45</v>
      </c>
      <c r="E511" t="s">
        <v>1134</v>
      </c>
      <c r="F511" t="s">
        <v>83</v>
      </c>
      <c r="G511" t="s">
        <v>23</v>
      </c>
      <c r="H511" s="30">
        <v>46.784382822205302</v>
      </c>
      <c r="I511" s="61">
        <v>64.010761944511202</v>
      </c>
      <c r="J511" s="61">
        <v>62.818359579888778</v>
      </c>
      <c r="K511" s="58">
        <v>298.43</v>
      </c>
    </row>
    <row r="512" spans="1:11" x14ac:dyDescent="0.2">
      <c r="A512">
        <v>511</v>
      </c>
      <c r="B512" t="s">
        <v>538</v>
      </c>
      <c r="C512" t="s">
        <v>92</v>
      </c>
      <c r="D512">
        <v>45</v>
      </c>
      <c r="E512" t="s">
        <v>25</v>
      </c>
      <c r="F512" t="s">
        <v>83</v>
      </c>
      <c r="G512" t="s">
        <v>23</v>
      </c>
      <c r="H512" s="30">
        <v>46.784382822205302</v>
      </c>
      <c r="I512" s="61">
        <v>52.784486557351499</v>
      </c>
      <c r="J512" s="61">
        <v>39.452966780083671</v>
      </c>
      <c r="K512" s="58">
        <v>208.27</v>
      </c>
    </row>
    <row r="513" spans="1:11" x14ac:dyDescent="0.2">
      <c r="A513">
        <v>512</v>
      </c>
      <c r="B513" t="s">
        <v>539</v>
      </c>
      <c r="C513" t="s">
        <v>92</v>
      </c>
      <c r="D513">
        <v>45</v>
      </c>
      <c r="E513" t="s">
        <v>27</v>
      </c>
      <c r="F513" t="s">
        <v>83</v>
      </c>
      <c r="G513" t="s">
        <v>14</v>
      </c>
      <c r="H513" s="30">
        <v>46.784382822205302</v>
      </c>
      <c r="I513" s="61">
        <v>38.298406531494201</v>
      </c>
      <c r="J513" s="61">
        <v>31.918694524977539</v>
      </c>
      <c r="K513" s="58">
        <v>215.51</v>
      </c>
    </row>
    <row r="514" spans="1:11" x14ac:dyDescent="0.2">
      <c r="A514">
        <v>513</v>
      </c>
      <c r="B514" t="s">
        <v>540</v>
      </c>
      <c r="C514" t="s">
        <v>11</v>
      </c>
      <c r="D514">
        <v>60</v>
      </c>
      <c r="E514" t="s">
        <v>12</v>
      </c>
      <c r="F514" t="s">
        <v>13</v>
      </c>
      <c r="G514" t="s">
        <v>14</v>
      </c>
      <c r="H514" s="30">
        <v>60.449325982848201</v>
      </c>
      <c r="I514" s="61">
        <v>28.288615496934302</v>
      </c>
      <c r="J514" s="61">
        <v>28.427999531942426</v>
      </c>
      <c r="K514" s="58">
        <v>159.68</v>
      </c>
    </row>
    <row r="515" spans="1:11" x14ac:dyDescent="0.2">
      <c r="A515">
        <v>514</v>
      </c>
      <c r="B515" t="s">
        <v>541</v>
      </c>
      <c r="C515" t="s">
        <v>11</v>
      </c>
      <c r="D515">
        <v>60</v>
      </c>
      <c r="E515" t="s">
        <v>16</v>
      </c>
      <c r="F515" t="s">
        <v>13</v>
      </c>
      <c r="G515" t="s">
        <v>14</v>
      </c>
      <c r="H515" s="30">
        <v>60.449325982848201</v>
      </c>
      <c r="I515" s="61">
        <v>42.656717347954299</v>
      </c>
      <c r="J515" s="61">
        <v>44.601100136951196</v>
      </c>
      <c r="K515" s="58">
        <v>233.12</v>
      </c>
    </row>
    <row r="516" spans="1:11" x14ac:dyDescent="0.2">
      <c r="A516">
        <v>515</v>
      </c>
      <c r="B516" t="s">
        <v>542</v>
      </c>
      <c r="C516" t="s">
        <v>11</v>
      </c>
      <c r="D516">
        <v>60</v>
      </c>
      <c r="E516" t="s">
        <v>18</v>
      </c>
      <c r="F516" t="s">
        <v>13</v>
      </c>
      <c r="G516" t="s">
        <v>14</v>
      </c>
      <c r="H516" s="30">
        <v>60.449325982848201</v>
      </c>
      <c r="I516" s="61">
        <v>57.318907112677401</v>
      </c>
      <c r="J516" s="61">
        <v>60.849699264203629</v>
      </c>
      <c r="K516" s="58">
        <v>289.99</v>
      </c>
    </row>
    <row r="517" spans="1:11" x14ac:dyDescent="0.2">
      <c r="A517">
        <v>516</v>
      </c>
      <c r="B517" t="s">
        <v>543</v>
      </c>
      <c r="C517" t="s">
        <v>11</v>
      </c>
      <c r="D517">
        <v>60</v>
      </c>
      <c r="E517" t="s">
        <v>20</v>
      </c>
      <c r="F517" t="s">
        <v>13</v>
      </c>
      <c r="G517" t="s">
        <v>14</v>
      </c>
      <c r="H517" s="30">
        <v>60.449325982848201</v>
      </c>
      <c r="I517" s="61">
        <v>74.381864683990997</v>
      </c>
      <c r="J517" s="61">
        <v>81.263234135381538</v>
      </c>
      <c r="K517" s="58">
        <v>357.12</v>
      </c>
    </row>
    <row r="518" spans="1:11" x14ac:dyDescent="0.2">
      <c r="A518">
        <v>517</v>
      </c>
      <c r="B518" t="s">
        <v>544</v>
      </c>
      <c r="C518" t="s">
        <v>11</v>
      </c>
      <c r="D518">
        <v>60</v>
      </c>
      <c r="E518" t="s">
        <v>1133</v>
      </c>
      <c r="F518" t="s">
        <v>13</v>
      </c>
      <c r="G518" t="s">
        <v>14</v>
      </c>
      <c r="H518" s="30">
        <v>60.449325982848201</v>
      </c>
      <c r="I518" s="61">
        <v>91.882091353116493</v>
      </c>
      <c r="J518" s="61">
        <v>95.048579992152099</v>
      </c>
      <c r="K518" s="58">
        <v>407.85</v>
      </c>
    </row>
    <row r="519" spans="1:11" x14ac:dyDescent="0.2">
      <c r="A519">
        <v>518</v>
      </c>
      <c r="B519" t="s">
        <v>545</v>
      </c>
      <c r="C519" t="s">
        <v>11</v>
      </c>
      <c r="D519">
        <v>60</v>
      </c>
      <c r="E519" t="s">
        <v>1134</v>
      </c>
      <c r="F519" t="s">
        <v>13</v>
      </c>
      <c r="G519" t="s">
        <v>23</v>
      </c>
      <c r="H519" s="30">
        <v>60.449325982848201</v>
      </c>
      <c r="I519" s="61">
        <v>113.026235681302</v>
      </c>
      <c r="J519" s="61">
        <v>113.81288774835966</v>
      </c>
      <c r="K519" s="58">
        <v>526.82000000000005</v>
      </c>
    </row>
    <row r="520" spans="1:11" x14ac:dyDescent="0.2">
      <c r="A520">
        <v>519</v>
      </c>
      <c r="B520" t="s">
        <v>546</v>
      </c>
      <c r="C520" t="s">
        <v>11</v>
      </c>
      <c r="D520">
        <v>60</v>
      </c>
      <c r="E520" t="s">
        <v>25</v>
      </c>
      <c r="F520" t="s">
        <v>13</v>
      </c>
      <c r="G520" t="s">
        <v>23</v>
      </c>
      <c r="H520" s="30">
        <v>60.449325982848201</v>
      </c>
      <c r="I520" s="61">
        <v>93.131588434475205</v>
      </c>
      <c r="J520" s="61">
        <v>88.357989810947146</v>
      </c>
      <c r="K520" s="58">
        <v>386.4</v>
      </c>
    </row>
    <row r="521" spans="1:11" x14ac:dyDescent="0.2">
      <c r="A521">
        <v>520</v>
      </c>
      <c r="B521" t="s">
        <v>547</v>
      </c>
      <c r="C521" t="s">
        <v>11</v>
      </c>
      <c r="D521">
        <v>60</v>
      </c>
      <c r="E521" t="s">
        <v>27</v>
      </c>
      <c r="F521" t="s">
        <v>13</v>
      </c>
      <c r="G521" t="s">
        <v>14</v>
      </c>
      <c r="H521" s="30">
        <v>60.449325982848201</v>
      </c>
      <c r="I521" s="61">
        <v>67.896874702256099</v>
      </c>
      <c r="J521" s="61">
        <v>71.542883651877503</v>
      </c>
      <c r="K521" s="58">
        <v>363</v>
      </c>
    </row>
    <row r="522" spans="1:11" x14ac:dyDescent="0.2">
      <c r="A522">
        <v>521</v>
      </c>
      <c r="B522" t="s">
        <v>548</v>
      </c>
      <c r="C522" t="s">
        <v>11</v>
      </c>
      <c r="D522">
        <v>60</v>
      </c>
      <c r="E522" t="s">
        <v>12</v>
      </c>
      <c r="F522" t="s">
        <v>29</v>
      </c>
      <c r="G522" t="s">
        <v>14</v>
      </c>
      <c r="H522" s="30">
        <v>60.449325982848201</v>
      </c>
      <c r="I522" s="61">
        <v>26.911320272908799</v>
      </c>
      <c r="J522" s="61">
        <v>27.048540938308385</v>
      </c>
      <c r="K522" s="58">
        <v>301.17</v>
      </c>
    </row>
    <row r="523" spans="1:11" x14ac:dyDescent="0.2">
      <c r="A523">
        <v>522</v>
      </c>
      <c r="B523" t="s">
        <v>549</v>
      </c>
      <c r="C523" t="s">
        <v>11</v>
      </c>
      <c r="D523">
        <v>60</v>
      </c>
      <c r="E523" t="s">
        <v>16</v>
      </c>
      <c r="F523" t="s">
        <v>29</v>
      </c>
      <c r="G523" t="s">
        <v>14</v>
      </c>
      <c r="H523" s="30">
        <v>60.449325982848201</v>
      </c>
      <c r="I523" s="61">
        <v>40.676407793141898</v>
      </c>
      <c r="J523" s="61">
        <v>42.583445731236999</v>
      </c>
      <c r="K523" s="58">
        <v>413.59</v>
      </c>
    </row>
    <row r="524" spans="1:11" x14ac:dyDescent="0.2">
      <c r="A524">
        <v>523</v>
      </c>
      <c r="B524" t="s">
        <v>550</v>
      </c>
      <c r="C524" t="s">
        <v>11</v>
      </c>
      <c r="D524">
        <v>60</v>
      </c>
      <c r="E524" t="s">
        <v>18</v>
      </c>
      <c r="F524" t="s">
        <v>29</v>
      </c>
      <c r="G524" t="s">
        <v>14</v>
      </c>
      <c r="H524" s="30">
        <v>60.449325982848201</v>
      </c>
      <c r="I524" s="61">
        <v>54.803290747407999</v>
      </c>
      <c r="J524" s="61">
        <v>58.258662573051105</v>
      </c>
      <c r="K524" s="58">
        <v>492.93</v>
      </c>
    </row>
    <row r="525" spans="1:11" x14ac:dyDescent="0.2">
      <c r="A525">
        <v>524</v>
      </c>
      <c r="B525" t="s">
        <v>551</v>
      </c>
      <c r="C525" t="s">
        <v>11</v>
      </c>
      <c r="D525">
        <v>60</v>
      </c>
      <c r="E525" t="s">
        <v>20</v>
      </c>
      <c r="F525" t="s">
        <v>29</v>
      </c>
      <c r="G525" t="s">
        <v>14</v>
      </c>
      <c r="H525" s="30">
        <v>60.449325982848201</v>
      </c>
      <c r="I525" s="61">
        <v>71.255343548298697</v>
      </c>
      <c r="J525" s="61">
        <v>77.977144972989493</v>
      </c>
      <c r="K525" s="58">
        <v>563.98</v>
      </c>
    </row>
    <row r="526" spans="1:11" x14ac:dyDescent="0.2">
      <c r="A526">
        <v>525</v>
      </c>
      <c r="B526" t="s">
        <v>552</v>
      </c>
      <c r="C526" t="s">
        <v>11</v>
      </c>
      <c r="D526">
        <v>60</v>
      </c>
      <c r="E526" t="s">
        <v>1133</v>
      </c>
      <c r="F526" t="s">
        <v>29</v>
      </c>
      <c r="G526" t="s">
        <v>14</v>
      </c>
      <c r="H526" s="30">
        <v>60.449325982848201</v>
      </c>
      <c r="I526" s="61">
        <v>88.236761440990705</v>
      </c>
      <c r="J526" s="61">
        <v>91.327475194226992</v>
      </c>
      <c r="K526" s="58">
        <v>653.16</v>
      </c>
    </row>
    <row r="527" spans="1:11" x14ac:dyDescent="0.2">
      <c r="A527">
        <v>526</v>
      </c>
      <c r="B527" t="s">
        <v>553</v>
      </c>
      <c r="C527" t="s">
        <v>11</v>
      </c>
      <c r="D527">
        <v>60</v>
      </c>
      <c r="E527" t="s">
        <v>1134</v>
      </c>
      <c r="F527" t="s">
        <v>29</v>
      </c>
      <c r="G527" t="s">
        <v>23</v>
      </c>
      <c r="H527" s="30">
        <v>60.449325982848201</v>
      </c>
      <c r="I527" s="61">
        <v>107.775408584525</v>
      </c>
      <c r="J527" s="61">
        <v>108.53824995484922</v>
      </c>
      <c r="K527" s="58">
        <v>943.45</v>
      </c>
    </row>
    <row r="528" spans="1:11" x14ac:dyDescent="0.2">
      <c r="A528">
        <v>527</v>
      </c>
      <c r="B528" t="s">
        <v>554</v>
      </c>
      <c r="C528" t="s">
        <v>11</v>
      </c>
      <c r="D528">
        <v>60</v>
      </c>
      <c r="E528" t="s">
        <v>25</v>
      </c>
      <c r="F528" t="s">
        <v>29</v>
      </c>
      <c r="G528" t="s">
        <v>23</v>
      </c>
      <c r="H528" s="30">
        <v>60.449325982848201</v>
      </c>
      <c r="I528" s="61">
        <v>88.881594603106606</v>
      </c>
      <c r="J528" s="61">
        <v>84.240094194909489</v>
      </c>
      <c r="K528" s="58">
        <v>711.61</v>
      </c>
    </row>
    <row r="529" spans="1:11" x14ac:dyDescent="0.2">
      <c r="A529">
        <v>528</v>
      </c>
      <c r="B529" t="s">
        <v>555</v>
      </c>
      <c r="C529" t="s">
        <v>11</v>
      </c>
      <c r="D529">
        <v>60</v>
      </c>
      <c r="E529" t="s">
        <v>27</v>
      </c>
      <c r="F529" t="s">
        <v>29</v>
      </c>
      <c r="G529" t="s">
        <v>14</v>
      </c>
      <c r="H529" s="30">
        <v>60.449325982848201</v>
      </c>
      <c r="I529" s="61">
        <v>64.453442775698505</v>
      </c>
      <c r="J529" s="61">
        <v>68.001632050451292</v>
      </c>
      <c r="K529" s="58">
        <v>584.11</v>
      </c>
    </row>
    <row r="530" spans="1:11" x14ac:dyDescent="0.2">
      <c r="A530">
        <v>529</v>
      </c>
      <c r="B530" t="s">
        <v>556</v>
      </c>
      <c r="C530" t="s">
        <v>11</v>
      </c>
      <c r="D530">
        <v>60</v>
      </c>
      <c r="E530" t="s">
        <v>12</v>
      </c>
      <c r="F530" t="s">
        <v>38</v>
      </c>
      <c r="G530" t="s">
        <v>14</v>
      </c>
      <c r="H530" s="30">
        <v>60.449325982848201</v>
      </c>
      <c r="I530" s="61">
        <v>29.377156754219499</v>
      </c>
      <c r="J530" s="61">
        <v>29.518250602078616</v>
      </c>
      <c r="K530" s="58">
        <v>241.52</v>
      </c>
    </row>
    <row r="531" spans="1:11" x14ac:dyDescent="0.2">
      <c r="A531">
        <v>530</v>
      </c>
      <c r="B531" t="s">
        <v>557</v>
      </c>
      <c r="C531" t="s">
        <v>11</v>
      </c>
      <c r="D531">
        <v>60</v>
      </c>
      <c r="E531" t="s">
        <v>16</v>
      </c>
      <c r="F531" t="s">
        <v>38</v>
      </c>
      <c r="G531" t="s">
        <v>14</v>
      </c>
      <c r="H531" s="30">
        <v>60.449325982848201</v>
      </c>
      <c r="I531" s="61">
        <v>44.225752235466302</v>
      </c>
      <c r="J531" s="61">
        <v>46.199724021694188</v>
      </c>
      <c r="K531" s="58">
        <v>332.96</v>
      </c>
    </row>
    <row r="532" spans="1:11" x14ac:dyDescent="0.2">
      <c r="A532">
        <v>531</v>
      </c>
      <c r="B532" t="s">
        <v>558</v>
      </c>
      <c r="C532" t="s">
        <v>11</v>
      </c>
      <c r="D532">
        <v>60</v>
      </c>
      <c r="E532" t="s">
        <v>18</v>
      </c>
      <c r="F532" t="s">
        <v>38</v>
      </c>
      <c r="G532" t="s">
        <v>14</v>
      </c>
      <c r="H532" s="30">
        <v>60.449325982848201</v>
      </c>
      <c r="I532" s="61">
        <v>59.319161246115897</v>
      </c>
      <c r="J532" s="61">
        <v>62.909922723917681</v>
      </c>
      <c r="K532" s="58">
        <v>396.79</v>
      </c>
    </row>
    <row r="533" spans="1:11" x14ac:dyDescent="0.2">
      <c r="A533">
        <v>532</v>
      </c>
      <c r="B533" t="s">
        <v>559</v>
      </c>
      <c r="C533" t="s">
        <v>11</v>
      </c>
      <c r="D533">
        <v>60</v>
      </c>
      <c r="E533" t="s">
        <v>20</v>
      </c>
      <c r="F533" t="s">
        <v>38</v>
      </c>
      <c r="G533" t="s">
        <v>14</v>
      </c>
      <c r="H533" s="30">
        <v>60.449325982848201</v>
      </c>
      <c r="I533" s="61">
        <v>76.875774120999097</v>
      </c>
      <c r="J533" s="61">
        <v>83.88442504286752</v>
      </c>
      <c r="K533" s="58">
        <v>470.97</v>
      </c>
    </row>
    <row r="534" spans="1:11" x14ac:dyDescent="0.2">
      <c r="A534">
        <v>533</v>
      </c>
      <c r="B534" t="s">
        <v>560</v>
      </c>
      <c r="C534" t="s">
        <v>11</v>
      </c>
      <c r="D534">
        <v>60</v>
      </c>
      <c r="E534" t="s">
        <v>1133</v>
      </c>
      <c r="F534" t="s">
        <v>38</v>
      </c>
      <c r="G534" t="s">
        <v>14</v>
      </c>
      <c r="H534" s="30">
        <v>60.449325982848201</v>
      </c>
      <c r="I534" s="61">
        <v>94.803981533771093</v>
      </c>
      <c r="J534" s="61">
        <v>98.031207033418639</v>
      </c>
      <c r="K534" s="58">
        <v>561.59</v>
      </c>
    </row>
    <row r="535" spans="1:11" x14ac:dyDescent="0.2">
      <c r="A535">
        <v>534</v>
      </c>
      <c r="B535" t="s">
        <v>561</v>
      </c>
      <c r="C535" t="s">
        <v>11</v>
      </c>
      <c r="D535">
        <v>60</v>
      </c>
      <c r="E535" t="s">
        <v>1134</v>
      </c>
      <c r="F535" t="s">
        <v>38</v>
      </c>
      <c r="G535" t="s">
        <v>23</v>
      </c>
      <c r="H535" s="30">
        <v>60.449325982848201</v>
      </c>
      <c r="I535" s="61">
        <v>117.186394436241</v>
      </c>
      <c r="J535" s="61">
        <v>117.99191139384845</v>
      </c>
      <c r="K535" s="58">
        <v>694.26</v>
      </c>
    </row>
    <row r="536" spans="1:11" x14ac:dyDescent="0.2">
      <c r="A536">
        <v>535</v>
      </c>
      <c r="B536" t="s">
        <v>562</v>
      </c>
      <c r="C536" t="s">
        <v>11</v>
      </c>
      <c r="D536">
        <v>60</v>
      </c>
      <c r="E536" t="s">
        <v>25</v>
      </c>
      <c r="F536" t="s">
        <v>38</v>
      </c>
      <c r="G536" t="s">
        <v>23</v>
      </c>
      <c r="H536" s="30">
        <v>60.449325982848201</v>
      </c>
      <c r="I536" s="61">
        <v>96.502352629035499</v>
      </c>
      <c r="J536" s="61">
        <v>91.623983986521409</v>
      </c>
      <c r="K536" s="58">
        <v>543.78</v>
      </c>
    </row>
    <row r="537" spans="1:11" x14ac:dyDescent="0.2">
      <c r="A537">
        <v>536</v>
      </c>
      <c r="B537" t="s">
        <v>563</v>
      </c>
      <c r="C537" t="s">
        <v>11</v>
      </c>
      <c r="D537">
        <v>60</v>
      </c>
      <c r="E537" t="s">
        <v>27</v>
      </c>
      <c r="F537" t="s">
        <v>38</v>
      </c>
      <c r="G537" t="s">
        <v>14</v>
      </c>
      <c r="H537" s="30">
        <v>60.449325982848201</v>
      </c>
      <c r="I537" s="61">
        <v>70.613602651537093</v>
      </c>
      <c r="J537" s="61">
        <v>74.336787352087555</v>
      </c>
      <c r="K537" s="58">
        <v>496.06</v>
      </c>
    </row>
    <row r="538" spans="1:11" x14ac:dyDescent="0.2">
      <c r="A538">
        <v>537</v>
      </c>
      <c r="B538" t="s">
        <v>564</v>
      </c>
      <c r="C538" t="s">
        <v>11</v>
      </c>
      <c r="D538">
        <v>60</v>
      </c>
      <c r="E538" t="s">
        <v>12</v>
      </c>
      <c r="F538" t="s">
        <v>47</v>
      </c>
      <c r="G538" t="s">
        <v>14</v>
      </c>
      <c r="H538" s="30">
        <v>60.449325982848201</v>
      </c>
      <c r="I538" s="61">
        <v>24.756819601646502</v>
      </c>
      <c r="J538" s="61">
        <v>24.890656111497954</v>
      </c>
      <c r="K538" s="58">
        <v>163.53</v>
      </c>
    </row>
    <row r="539" spans="1:11" x14ac:dyDescent="0.2">
      <c r="A539">
        <v>538</v>
      </c>
      <c r="B539" t="s">
        <v>565</v>
      </c>
      <c r="C539" t="s">
        <v>11</v>
      </c>
      <c r="D539">
        <v>60</v>
      </c>
      <c r="E539" t="s">
        <v>16</v>
      </c>
      <c r="F539" t="s">
        <v>47</v>
      </c>
      <c r="G539" t="s">
        <v>14</v>
      </c>
      <c r="H539" s="30">
        <v>60.449325982848201</v>
      </c>
      <c r="I539" s="61">
        <v>37.418670641919</v>
      </c>
      <c r="J539" s="61">
        <v>39.26427388769843</v>
      </c>
      <c r="K539" s="58">
        <v>239.63</v>
      </c>
    </row>
    <row r="540" spans="1:11" x14ac:dyDescent="0.2">
      <c r="A540">
        <v>539</v>
      </c>
      <c r="B540" t="s">
        <v>566</v>
      </c>
      <c r="C540" t="s">
        <v>11</v>
      </c>
      <c r="D540">
        <v>60</v>
      </c>
      <c r="E540" t="s">
        <v>18</v>
      </c>
      <c r="F540" t="s">
        <v>47</v>
      </c>
      <c r="G540" t="s">
        <v>14</v>
      </c>
      <c r="H540" s="30">
        <v>60.449325982848201</v>
      </c>
      <c r="I540" s="61">
        <v>50.412311694731301</v>
      </c>
      <c r="J540" s="61">
        <v>53.736038220371206</v>
      </c>
      <c r="K540" s="58">
        <v>285.55</v>
      </c>
    </row>
    <row r="541" spans="1:11" x14ac:dyDescent="0.2">
      <c r="A541">
        <v>540</v>
      </c>
      <c r="B541" t="s">
        <v>567</v>
      </c>
      <c r="C541" t="s">
        <v>11</v>
      </c>
      <c r="D541">
        <v>60</v>
      </c>
      <c r="E541" t="s">
        <v>20</v>
      </c>
      <c r="F541" t="s">
        <v>47</v>
      </c>
      <c r="G541" t="s">
        <v>14</v>
      </c>
      <c r="H541" s="30">
        <v>60.449325982848201</v>
      </c>
      <c r="I541" s="61">
        <v>65.544441973919007</v>
      </c>
      <c r="J541" s="61">
        <v>71.974776539647365</v>
      </c>
      <c r="K541" s="58">
        <v>328.98</v>
      </c>
    </row>
    <row r="542" spans="1:11" x14ac:dyDescent="0.2">
      <c r="A542">
        <v>541</v>
      </c>
      <c r="B542" t="s">
        <v>568</v>
      </c>
      <c r="C542" t="s">
        <v>11</v>
      </c>
      <c r="D542">
        <v>60</v>
      </c>
      <c r="E542" t="s">
        <v>1133</v>
      </c>
      <c r="F542" t="s">
        <v>47</v>
      </c>
      <c r="G542" t="s">
        <v>14</v>
      </c>
      <c r="H542" s="30">
        <v>60.449325982848201</v>
      </c>
      <c r="I542" s="61">
        <v>81.162105977459106</v>
      </c>
      <c r="J542" s="61">
        <v>84.105760006955279</v>
      </c>
      <c r="K542" s="58">
        <v>372.96</v>
      </c>
    </row>
    <row r="543" spans="1:11" x14ac:dyDescent="0.2">
      <c r="A543">
        <v>542</v>
      </c>
      <c r="B543" t="s">
        <v>569</v>
      </c>
      <c r="C543" t="s">
        <v>11</v>
      </c>
      <c r="D543">
        <v>60</v>
      </c>
      <c r="E543" t="s">
        <v>1134</v>
      </c>
      <c r="F543" t="s">
        <v>47</v>
      </c>
      <c r="G543" t="s">
        <v>23</v>
      </c>
      <c r="H543" s="30">
        <v>60.449325982848201</v>
      </c>
      <c r="I543" s="61">
        <v>99.143818429560298</v>
      </c>
      <c r="J543" s="61">
        <v>99.867518504290729</v>
      </c>
      <c r="K543" s="58">
        <v>445.07</v>
      </c>
    </row>
    <row r="544" spans="1:11" x14ac:dyDescent="0.2">
      <c r="A544">
        <v>543</v>
      </c>
      <c r="B544" t="s">
        <v>570</v>
      </c>
      <c r="C544" t="s">
        <v>11</v>
      </c>
      <c r="D544">
        <v>60</v>
      </c>
      <c r="E544" t="s">
        <v>25</v>
      </c>
      <c r="F544" t="s">
        <v>47</v>
      </c>
      <c r="G544" t="s">
        <v>23</v>
      </c>
      <c r="H544" s="30">
        <v>60.449325982848201</v>
      </c>
      <c r="I544" s="61">
        <v>81.762221333583994</v>
      </c>
      <c r="J544" s="61">
        <v>77.342005129669104</v>
      </c>
      <c r="K544" s="58">
        <v>329.28</v>
      </c>
    </row>
    <row r="545" spans="1:11" x14ac:dyDescent="0.2">
      <c r="A545">
        <v>544</v>
      </c>
      <c r="B545" t="s">
        <v>571</v>
      </c>
      <c r="C545" t="s">
        <v>11</v>
      </c>
      <c r="D545">
        <v>60</v>
      </c>
      <c r="E545" t="s">
        <v>27</v>
      </c>
      <c r="F545" t="s">
        <v>47</v>
      </c>
      <c r="G545" t="s">
        <v>14</v>
      </c>
      <c r="H545" s="30">
        <v>60.449325982848201</v>
      </c>
      <c r="I545" s="61">
        <v>59.295070947879601</v>
      </c>
      <c r="J545" s="61">
        <v>62.696723202063716</v>
      </c>
      <c r="K545" s="58">
        <v>354.18</v>
      </c>
    </row>
    <row r="546" spans="1:11" x14ac:dyDescent="0.2">
      <c r="A546">
        <v>545</v>
      </c>
      <c r="B546" t="s">
        <v>572</v>
      </c>
      <c r="C546" t="s">
        <v>11</v>
      </c>
      <c r="D546">
        <v>60</v>
      </c>
      <c r="E546" t="s">
        <v>12</v>
      </c>
      <c r="F546" t="s">
        <v>56</v>
      </c>
      <c r="G546" t="s">
        <v>14</v>
      </c>
      <c r="H546" s="30">
        <v>60.449325982848201</v>
      </c>
      <c r="I546" s="61">
        <v>26.586729142172199</v>
      </c>
      <c r="J546" s="61">
        <v>26.723439960027697</v>
      </c>
      <c r="K546" s="58">
        <v>170.01</v>
      </c>
    </row>
    <row r="547" spans="1:11" x14ac:dyDescent="0.2">
      <c r="A547">
        <v>546</v>
      </c>
      <c r="B547" t="s">
        <v>573</v>
      </c>
      <c r="C547" t="s">
        <v>11</v>
      </c>
      <c r="D547">
        <v>60</v>
      </c>
      <c r="E547" t="s">
        <v>16</v>
      </c>
      <c r="F547" t="s">
        <v>56</v>
      </c>
      <c r="G547" t="s">
        <v>14</v>
      </c>
      <c r="H547" s="30">
        <v>60.449325982848201</v>
      </c>
      <c r="I547" s="61">
        <v>40.182675937358503</v>
      </c>
      <c r="J547" s="61">
        <v>42.080403036905714</v>
      </c>
      <c r="K547" s="58">
        <v>247.38</v>
      </c>
    </row>
    <row r="548" spans="1:11" x14ac:dyDescent="0.2">
      <c r="A548">
        <v>547</v>
      </c>
      <c r="B548" t="s">
        <v>574</v>
      </c>
      <c r="C548" t="s">
        <v>11</v>
      </c>
      <c r="D548">
        <v>60</v>
      </c>
      <c r="E548" t="s">
        <v>18</v>
      </c>
      <c r="F548" t="s">
        <v>56</v>
      </c>
      <c r="G548" t="s">
        <v>14</v>
      </c>
      <c r="H548" s="30">
        <v>60.449325982848201</v>
      </c>
      <c r="I548" s="61">
        <v>54.133386268867</v>
      </c>
      <c r="J548" s="61">
        <v>57.568673786433713</v>
      </c>
      <c r="K548" s="58">
        <v>304.45999999999998</v>
      </c>
    </row>
    <row r="549" spans="1:11" x14ac:dyDescent="0.2">
      <c r="A549">
        <v>548</v>
      </c>
      <c r="B549" t="s">
        <v>575</v>
      </c>
      <c r="C549" t="s">
        <v>11</v>
      </c>
      <c r="D549">
        <v>60</v>
      </c>
      <c r="E549" t="s">
        <v>20</v>
      </c>
      <c r="F549" t="s">
        <v>56</v>
      </c>
      <c r="G549" t="s">
        <v>14</v>
      </c>
      <c r="H549" s="30">
        <v>60.449325982848201</v>
      </c>
      <c r="I549" s="61">
        <v>70.379864413359599</v>
      </c>
      <c r="J549" s="61">
        <v>77.056984074545198</v>
      </c>
      <c r="K549" s="58">
        <v>341.11</v>
      </c>
    </row>
    <row r="550" spans="1:11" x14ac:dyDescent="0.2">
      <c r="A550">
        <v>549</v>
      </c>
      <c r="B550" t="s">
        <v>576</v>
      </c>
      <c r="C550" t="s">
        <v>11</v>
      </c>
      <c r="D550">
        <v>60</v>
      </c>
      <c r="E550" t="s">
        <v>1133</v>
      </c>
      <c r="F550" t="s">
        <v>56</v>
      </c>
      <c r="G550" t="s">
        <v>14</v>
      </c>
      <c r="H550" s="30">
        <v>60.449325982848201</v>
      </c>
      <c r="I550" s="61">
        <v>87.145602610287597</v>
      </c>
      <c r="J550" s="61">
        <v>90.213634620642267</v>
      </c>
      <c r="K550" s="58">
        <v>394.28</v>
      </c>
    </row>
    <row r="551" spans="1:11" x14ac:dyDescent="0.2">
      <c r="A551">
        <v>550</v>
      </c>
      <c r="B551" t="s">
        <v>577</v>
      </c>
      <c r="C551" t="s">
        <v>11</v>
      </c>
      <c r="D551">
        <v>60</v>
      </c>
      <c r="E551" t="s">
        <v>1134</v>
      </c>
      <c r="F551" t="s">
        <v>56</v>
      </c>
      <c r="G551" t="s">
        <v>23</v>
      </c>
      <c r="H551" s="30">
        <v>60.449325982848201</v>
      </c>
      <c r="I551" s="61">
        <v>106.467344399403</v>
      </c>
      <c r="J551" s="61">
        <v>107.22425414809015</v>
      </c>
      <c r="K551" s="58">
        <v>607.91999999999996</v>
      </c>
    </row>
    <row r="552" spans="1:11" x14ac:dyDescent="0.2">
      <c r="A552">
        <v>551</v>
      </c>
      <c r="B552" t="s">
        <v>578</v>
      </c>
      <c r="C552" t="s">
        <v>11</v>
      </c>
      <c r="D552">
        <v>60</v>
      </c>
      <c r="E552" t="s">
        <v>25</v>
      </c>
      <c r="F552" t="s">
        <v>56</v>
      </c>
      <c r="G552" t="s">
        <v>23</v>
      </c>
      <c r="H552" s="30">
        <v>60.449325982848201</v>
      </c>
      <c r="I552" s="61">
        <v>87.800371721571807</v>
      </c>
      <c r="J552" s="61">
        <v>83.192477859335185</v>
      </c>
      <c r="K552" s="58">
        <v>439.82</v>
      </c>
    </row>
    <row r="553" spans="1:11" x14ac:dyDescent="0.2">
      <c r="A553">
        <v>552</v>
      </c>
      <c r="B553" t="s">
        <v>579</v>
      </c>
      <c r="C553" t="s">
        <v>11</v>
      </c>
      <c r="D553">
        <v>60</v>
      </c>
      <c r="E553" t="s">
        <v>27</v>
      </c>
      <c r="F553" t="s">
        <v>56</v>
      </c>
      <c r="G553" t="s">
        <v>14</v>
      </c>
      <c r="H553" s="30">
        <v>60.449325982848201</v>
      </c>
      <c r="I553" s="61">
        <v>63.680459001549998</v>
      </c>
      <c r="J553" s="61">
        <v>67.206689653893903</v>
      </c>
      <c r="K553" s="58">
        <v>371.13</v>
      </c>
    </row>
    <row r="554" spans="1:11" x14ac:dyDescent="0.2">
      <c r="A554">
        <v>553</v>
      </c>
      <c r="B554" t="s">
        <v>580</v>
      </c>
      <c r="C554" t="s">
        <v>11</v>
      </c>
      <c r="D554">
        <v>60</v>
      </c>
      <c r="E554" t="s">
        <v>12</v>
      </c>
      <c r="F554" t="s">
        <v>65</v>
      </c>
      <c r="G554" t="s">
        <v>14</v>
      </c>
      <c r="H554" s="30">
        <v>60.449325982848201</v>
      </c>
      <c r="I554" s="61">
        <v>27.494130341770301</v>
      </c>
      <c r="J554" s="61">
        <v>27.632266448949188</v>
      </c>
      <c r="K554" s="58">
        <v>182.36</v>
      </c>
    </row>
    <row r="555" spans="1:11" x14ac:dyDescent="0.2">
      <c r="A555">
        <v>554</v>
      </c>
      <c r="B555" t="s">
        <v>581</v>
      </c>
      <c r="C555" t="s">
        <v>11</v>
      </c>
      <c r="D555">
        <v>60</v>
      </c>
      <c r="E555" t="s">
        <v>16</v>
      </c>
      <c r="F555" t="s">
        <v>65</v>
      </c>
      <c r="G555" t="s">
        <v>14</v>
      </c>
      <c r="H555" s="30">
        <v>60.449325982848201</v>
      </c>
      <c r="I555" s="61">
        <v>41.443477033068397</v>
      </c>
      <c r="J555" s="61">
        <v>43.364980430024112</v>
      </c>
      <c r="K555" s="58">
        <v>261.19</v>
      </c>
    </row>
    <row r="556" spans="1:11" x14ac:dyDescent="0.2">
      <c r="A556">
        <v>555</v>
      </c>
      <c r="B556" t="s">
        <v>582</v>
      </c>
      <c r="C556" t="s">
        <v>11</v>
      </c>
      <c r="D556">
        <v>60</v>
      </c>
      <c r="E556" t="s">
        <v>18</v>
      </c>
      <c r="F556" t="s">
        <v>65</v>
      </c>
      <c r="G556" t="s">
        <v>14</v>
      </c>
      <c r="H556" s="30">
        <v>60.449325982848201</v>
      </c>
      <c r="I556" s="61">
        <v>55.665845565833898</v>
      </c>
      <c r="J556" s="61">
        <v>59.14707752118354</v>
      </c>
      <c r="K556" s="58">
        <v>315.63</v>
      </c>
    </row>
    <row r="557" spans="1:11" x14ac:dyDescent="0.2">
      <c r="A557">
        <v>556</v>
      </c>
      <c r="B557" t="s">
        <v>583</v>
      </c>
      <c r="C557" t="s">
        <v>11</v>
      </c>
      <c r="D557">
        <v>60</v>
      </c>
      <c r="E557" t="s">
        <v>20</v>
      </c>
      <c r="F557" t="s">
        <v>65</v>
      </c>
      <c r="G557" t="s">
        <v>14</v>
      </c>
      <c r="H557" s="30">
        <v>60.449325982848201</v>
      </c>
      <c r="I557" s="61">
        <v>72.215190307705797</v>
      </c>
      <c r="J557" s="61">
        <v>78.985979360077806</v>
      </c>
      <c r="K557" s="58">
        <v>368.32</v>
      </c>
    </row>
    <row r="558" spans="1:11" x14ac:dyDescent="0.2">
      <c r="A558">
        <v>557</v>
      </c>
      <c r="B558" t="s">
        <v>584</v>
      </c>
      <c r="C558" t="s">
        <v>11</v>
      </c>
      <c r="D558">
        <v>60</v>
      </c>
      <c r="E558" t="s">
        <v>1133</v>
      </c>
      <c r="F558" t="s">
        <v>65</v>
      </c>
      <c r="G558" t="s">
        <v>14</v>
      </c>
      <c r="H558" s="30">
        <v>60.449325982848201</v>
      </c>
      <c r="I558" s="61">
        <v>89.172003201060207</v>
      </c>
      <c r="J558" s="61">
        <v>92.282157674141445</v>
      </c>
      <c r="K558" s="58">
        <v>422.4</v>
      </c>
    </row>
    <row r="559" spans="1:11" x14ac:dyDescent="0.2">
      <c r="A559">
        <v>558</v>
      </c>
      <c r="B559" t="s">
        <v>585</v>
      </c>
      <c r="C559" t="s">
        <v>11</v>
      </c>
      <c r="D559">
        <v>60</v>
      </c>
      <c r="E559" t="s">
        <v>1134</v>
      </c>
      <c r="F559" t="s">
        <v>65</v>
      </c>
      <c r="G559" t="s">
        <v>23</v>
      </c>
      <c r="H559" s="30">
        <v>60.449325982848201</v>
      </c>
      <c r="I559" s="61">
        <v>109.81212465168799</v>
      </c>
      <c r="J559" s="61">
        <v>110.58420182957425</v>
      </c>
      <c r="K559" s="58">
        <v>557.4</v>
      </c>
    </row>
    <row r="560" spans="1:11" x14ac:dyDescent="0.2">
      <c r="A560">
        <v>559</v>
      </c>
      <c r="B560" t="s">
        <v>586</v>
      </c>
      <c r="C560" t="s">
        <v>11</v>
      </c>
      <c r="D560">
        <v>60</v>
      </c>
      <c r="E560" t="s">
        <v>25</v>
      </c>
      <c r="F560" t="s">
        <v>65</v>
      </c>
      <c r="G560" t="s">
        <v>23</v>
      </c>
      <c r="H560" s="30">
        <v>60.449325982848201</v>
      </c>
      <c r="I560" s="61">
        <v>90.471180319854597</v>
      </c>
      <c r="J560" s="61">
        <v>85.780272443169366</v>
      </c>
      <c r="K560" s="58">
        <v>378.49</v>
      </c>
    </row>
    <row r="561" spans="1:11" x14ac:dyDescent="0.2">
      <c r="A561">
        <v>560</v>
      </c>
      <c r="B561" t="s">
        <v>587</v>
      </c>
      <c r="C561" t="s">
        <v>11</v>
      </c>
      <c r="D561">
        <v>60</v>
      </c>
      <c r="E561" t="s">
        <v>27</v>
      </c>
      <c r="F561" t="s">
        <v>65</v>
      </c>
      <c r="G561" t="s">
        <v>14</v>
      </c>
      <c r="H561" s="30">
        <v>60.449325982848201</v>
      </c>
      <c r="I561" s="61">
        <v>66.011830853527897</v>
      </c>
      <c r="J561" s="61">
        <v>69.604290210670484</v>
      </c>
      <c r="K561" s="58">
        <v>386.5</v>
      </c>
    </row>
    <row r="562" spans="1:11" x14ac:dyDescent="0.2">
      <c r="A562">
        <v>561</v>
      </c>
      <c r="B562" t="s">
        <v>588</v>
      </c>
      <c r="C562" t="s">
        <v>11</v>
      </c>
      <c r="D562">
        <v>60</v>
      </c>
      <c r="E562" t="s">
        <v>12</v>
      </c>
      <c r="F562" t="s">
        <v>74</v>
      </c>
      <c r="G562" t="s">
        <v>14</v>
      </c>
      <c r="H562" s="30">
        <v>60.449325982848201</v>
      </c>
      <c r="I562" s="61">
        <v>25.700512623928098</v>
      </c>
      <c r="J562" s="61">
        <v>25.83583142803905</v>
      </c>
      <c r="K562" s="58">
        <v>210.14</v>
      </c>
    </row>
    <row r="563" spans="1:11" x14ac:dyDescent="0.2">
      <c r="A563">
        <v>562</v>
      </c>
      <c r="B563" t="s">
        <v>589</v>
      </c>
      <c r="C563" t="s">
        <v>11</v>
      </c>
      <c r="D563">
        <v>60</v>
      </c>
      <c r="E563" t="s">
        <v>16</v>
      </c>
      <c r="F563" t="s">
        <v>74</v>
      </c>
      <c r="G563" t="s">
        <v>14</v>
      </c>
      <c r="H563" s="30">
        <v>60.449325982848201</v>
      </c>
      <c r="I563" s="61">
        <v>38.579477867942202</v>
      </c>
      <c r="J563" s="61">
        <v>40.446971717984106</v>
      </c>
      <c r="K563" s="58">
        <v>293.13</v>
      </c>
    </row>
    <row r="564" spans="1:11" x14ac:dyDescent="0.2">
      <c r="A564">
        <v>563</v>
      </c>
      <c r="B564" t="s">
        <v>590</v>
      </c>
      <c r="C564" t="s">
        <v>11</v>
      </c>
      <c r="D564">
        <v>60</v>
      </c>
      <c r="E564" t="s">
        <v>18</v>
      </c>
      <c r="F564" t="s">
        <v>74</v>
      </c>
      <c r="G564" t="s">
        <v>14</v>
      </c>
      <c r="H564" s="30">
        <v>60.449325982848201</v>
      </c>
      <c r="I564" s="61">
        <v>51.581050666617102</v>
      </c>
      <c r="J564" s="61">
        <v>54.939816984233595</v>
      </c>
      <c r="K564" s="58">
        <v>340.76</v>
      </c>
    </row>
    <row r="565" spans="1:11" x14ac:dyDescent="0.2">
      <c r="A565">
        <v>564</v>
      </c>
      <c r="B565" t="s">
        <v>591</v>
      </c>
      <c r="C565" t="s">
        <v>11</v>
      </c>
      <c r="D565">
        <v>60</v>
      </c>
      <c r="E565" t="s">
        <v>20</v>
      </c>
      <c r="F565" t="s">
        <v>74</v>
      </c>
      <c r="G565" t="s">
        <v>14</v>
      </c>
      <c r="H565" s="30">
        <v>60.449325982848201</v>
      </c>
      <c r="I565" s="61">
        <v>66.693231990874494</v>
      </c>
      <c r="J565" s="61">
        <v>73.182197267268833</v>
      </c>
      <c r="K565" s="58">
        <v>385.6</v>
      </c>
    </row>
    <row r="566" spans="1:11" x14ac:dyDescent="0.2">
      <c r="A566">
        <v>565</v>
      </c>
      <c r="B566" t="s">
        <v>592</v>
      </c>
      <c r="C566" t="s">
        <v>11</v>
      </c>
      <c r="D566">
        <v>60</v>
      </c>
      <c r="E566" t="s">
        <v>1133</v>
      </c>
      <c r="F566" t="s">
        <v>74</v>
      </c>
      <c r="G566" t="s">
        <v>14</v>
      </c>
      <c r="H566" s="30">
        <v>60.449325982848201</v>
      </c>
      <c r="I566" s="61">
        <v>82.007903399346702</v>
      </c>
      <c r="J566" s="61">
        <v>84.969138883635139</v>
      </c>
      <c r="K566" s="58">
        <v>435.15</v>
      </c>
    </row>
    <row r="567" spans="1:11" x14ac:dyDescent="0.2">
      <c r="A567">
        <v>566</v>
      </c>
      <c r="B567" t="s">
        <v>593</v>
      </c>
      <c r="C567" t="s">
        <v>11</v>
      </c>
      <c r="D567">
        <v>60</v>
      </c>
      <c r="E567" t="s">
        <v>1134</v>
      </c>
      <c r="F567" t="s">
        <v>74</v>
      </c>
      <c r="G567" t="s">
        <v>23</v>
      </c>
      <c r="H567" s="30">
        <v>60.449325982848201</v>
      </c>
      <c r="I567" s="61">
        <v>102.229470706859</v>
      </c>
      <c r="J567" s="61">
        <v>102.96716315445667</v>
      </c>
      <c r="K567" s="58">
        <v>593.13</v>
      </c>
    </row>
    <row r="568" spans="1:11" x14ac:dyDescent="0.2">
      <c r="A568">
        <v>567</v>
      </c>
      <c r="B568" t="s">
        <v>594</v>
      </c>
      <c r="C568" t="s">
        <v>11</v>
      </c>
      <c r="D568">
        <v>60</v>
      </c>
      <c r="E568" t="s">
        <v>25</v>
      </c>
      <c r="F568" t="s">
        <v>74</v>
      </c>
      <c r="G568" t="s">
        <v>23</v>
      </c>
      <c r="H568" s="30">
        <v>60.449325982848201</v>
      </c>
      <c r="I568" s="61">
        <v>84.0979663799382</v>
      </c>
      <c r="J568" s="61">
        <v>79.605150599568844</v>
      </c>
      <c r="K568" s="58">
        <v>456.83</v>
      </c>
    </row>
    <row r="569" spans="1:11" x14ac:dyDescent="0.2">
      <c r="A569">
        <v>568</v>
      </c>
      <c r="B569" t="s">
        <v>595</v>
      </c>
      <c r="C569" t="s">
        <v>11</v>
      </c>
      <c r="D569">
        <v>60</v>
      </c>
      <c r="E569" t="s">
        <v>27</v>
      </c>
      <c r="F569" t="s">
        <v>74</v>
      </c>
      <c r="G569" t="s">
        <v>14</v>
      </c>
      <c r="H569" s="30">
        <v>60.449325982848201</v>
      </c>
      <c r="I569" s="61">
        <v>61.937449289426397</v>
      </c>
      <c r="J569" s="61">
        <v>65.414165199800863</v>
      </c>
      <c r="K569" s="58">
        <v>422.99</v>
      </c>
    </row>
    <row r="570" spans="1:11" x14ac:dyDescent="0.2">
      <c r="A570">
        <v>569</v>
      </c>
      <c r="B570" t="s">
        <v>596</v>
      </c>
      <c r="C570" t="s">
        <v>11</v>
      </c>
      <c r="D570">
        <v>60</v>
      </c>
      <c r="E570" t="s">
        <v>12</v>
      </c>
      <c r="F570" t="s">
        <v>83</v>
      </c>
      <c r="G570" t="s">
        <v>14</v>
      </c>
      <c r="H570" s="30">
        <v>60.449325982848201</v>
      </c>
      <c r="I570" s="61">
        <v>23.916523930403699</v>
      </c>
      <c r="J570" s="61">
        <v>24.049040556118747</v>
      </c>
      <c r="K570" s="58">
        <v>151.91</v>
      </c>
    </row>
    <row r="571" spans="1:11" x14ac:dyDescent="0.2">
      <c r="A571">
        <v>570</v>
      </c>
      <c r="B571" t="s">
        <v>597</v>
      </c>
      <c r="C571" t="s">
        <v>11</v>
      </c>
      <c r="D571">
        <v>60</v>
      </c>
      <c r="E571" t="s">
        <v>16</v>
      </c>
      <c r="F571" t="s">
        <v>83</v>
      </c>
      <c r="G571" t="s">
        <v>14</v>
      </c>
      <c r="H571" s="30">
        <v>60.449325982848201</v>
      </c>
      <c r="I571" s="61">
        <v>36.030169018787397</v>
      </c>
      <c r="J571" s="61">
        <v>37.849587779435829</v>
      </c>
      <c r="K571" s="58">
        <v>216</v>
      </c>
    </row>
    <row r="572" spans="1:11" x14ac:dyDescent="0.2">
      <c r="A572">
        <v>571</v>
      </c>
      <c r="B572" t="s">
        <v>598</v>
      </c>
      <c r="C572" t="s">
        <v>11</v>
      </c>
      <c r="D572">
        <v>60</v>
      </c>
      <c r="E572" t="s">
        <v>18</v>
      </c>
      <c r="F572" t="s">
        <v>83</v>
      </c>
      <c r="G572" t="s">
        <v>14</v>
      </c>
      <c r="H572" s="30">
        <v>60.449325982848201</v>
      </c>
      <c r="I572" s="61">
        <v>48.364064873553602</v>
      </c>
      <c r="J572" s="61">
        <v>51.626383211174463</v>
      </c>
      <c r="K572" s="58">
        <v>261.32</v>
      </c>
    </row>
    <row r="573" spans="1:11" x14ac:dyDescent="0.2">
      <c r="A573">
        <v>572</v>
      </c>
      <c r="B573" t="s">
        <v>599</v>
      </c>
      <c r="C573" t="s">
        <v>11</v>
      </c>
      <c r="D573">
        <v>60</v>
      </c>
      <c r="E573" t="s">
        <v>20</v>
      </c>
      <c r="F573" t="s">
        <v>83</v>
      </c>
      <c r="G573" t="s">
        <v>14</v>
      </c>
      <c r="H573" s="30">
        <v>60.449325982848201</v>
      </c>
      <c r="I573" s="61">
        <v>62.7136093867203</v>
      </c>
      <c r="J573" s="61">
        <v>68.999466960209617</v>
      </c>
      <c r="K573" s="58">
        <v>305.63</v>
      </c>
    </row>
    <row r="574" spans="1:11" x14ac:dyDescent="0.2">
      <c r="A574">
        <v>573</v>
      </c>
      <c r="B574" t="s">
        <v>600</v>
      </c>
      <c r="C574" t="s">
        <v>11</v>
      </c>
      <c r="D574">
        <v>60</v>
      </c>
      <c r="E574" t="s">
        <v>1133</v>
      </c>
      <c r="F574" t="s">
        <v>83</v>
      </c>
      <c r="G574" t="s">
        <v>14</v>
      </c>
      <c r="H574" s="30">
        <v>60.449325982848201</v>
      </c>
      <c r="I574" s="61">
        <v>77.394092169376506</v>
      </c>
      <c r="J574" s="61">
        <v>80.259421102686474</v>
      </c>
      <c r="K574" s="58">
        <v>344.92</v>
      </c>
    </row>
    <row r="575" spans="1:11" x14ac:dyDescent="0.2">
      <c r="A575">
        <v>574</v>
      </c>
      <c r="B575" t="s">
        <v>601</v>
      </c>
      <c r="C575" t="s">
        <v>11</v>
      </c>
      <c r="D575">
        <v>60</v>
      </c>
      <c r="E575" t="s">
        <v>1134</v>
      </c>
      <c r="F575" t="s">
        <v>83</v>
      </c>
      <c r="G575" t="s">
        <v>23</v>
      </c>
      <c r="H575" s="30">
        <v>60.449325982848201</v>
      </c>
      <c r="I575" s="61">
        <v>95.469345753750503</v>
      </c>
      <c r="J575" s="61">
        <v>96.176383357421344</v>
      </c>
      <c r="K575" s="58">
        <v>425.74</v>
      </c>
    </row>
    <row r="576" spans="1:11" x14ac:dyDescent="0.2">
      <c r="A576">
        <v>575</v>
      </c>
      <c r="B576" t="s">
        <v>602</v>
      </c>
      <c r="C576" t="s">
        <v>11</v>
      </c>
      <c r="D576">
        <v>60</v>
      </c>
      <c r="E576" t="s">
        <v>25</v>
      </c>
      <c r="F576" t="s">
        <v>83</v>
      </c>
      <c r="G576" t="s">
        <v>23</v>
      </c>
      <c r="H576" s="30">
        <v>60.449325982848201</v>
      </c>
      <c r="I576" s="61">
        <v>78.638307220953095</v>
      </c>
      <c r="J576" s="61">
        <v>74.315188447175615</v>
      </c>
      <c r="K576" s="58">
        <v>321.83</v>
      </c>
    </row>
    <row r="577" spans="1:11" x14ac:dyDescent="0.2">
      <c r="A577">
        <v>576</v>
      </c>
      <c r="B577" t="s">
        <v>603</v>
      </c>
      <c r="C577" t="s">
        <v>11</v>
      </c>
      <c r="D577">
        <v>60</v>
      </c>
      <c r="E577" t="s">
        <v>27</v>
      </c>
      <c r="F577" t="s">
        <v>83</v>
      </c>
      <c r="G577" t="s">
        <v>14</v>
      </c>
      <c r="H577" s="30">
        <v>60.449325982848201</v>
      </c>
      <c r="I577" s="61">
        <v>57.451766338239899</v>
      </c>
      <c r="J577" s="61">
        <v>60.801054712015009</v>
      </c>
      <c r="K577" s="58">
        <v>333.27</v>
      </c>
    </row>
    <row r="578" spans="1:11" x14ac:dyDescent="0.2">
      <c r="A578">
        <v>577</v>
      </c>
      <c r="B578" t="s">
        <v>604</v>
      </c>
      <c r="C578" t="s">
        <v>92</v>
      </c>
      <c r="D578">
        <v>60</v>
      </c>
      <c r="E578" t="s">
        <v>12</v>
      </c>
      <c r="F578" t="s">
        <v>13</v>
      </c>
      <c r="G578" t="s">
        <v>14</v>
      </c>
      <c r="H578" s="30">
        <v>60.449325982848201</v>
      </c>
      <c r="I578" s="61">
        <v>17.4526394521612</v>
      </c>
      <c r="J578" s="61">
        <v>17.54792080177311</v>
      </c>
      <c r="K578" s="58">
        <v>140.76</v>
      </c>
    </row>
    <row r="579" spans="1:11" x14ac:dyDescent="0.2">
      <c r="A579">
        <v>578</v>
      </c>
      <c r="B579" t="s">
        <v>605</v>
      </c>
      <c r="C579" t="s">
        <v>92</v>
      </c>
      <c r="D579">
        <v>60</v>
      </c>
      <c r="E579" t="s">
        <v>16</v>
      </c>
      <c r="F579" t="s">
        <v>13</v>
      </c>
      <c r="G579" t="s">
        <v>14</v>
      </c>
      <c r="H579" s="30">
        <v>60.449325982848201</v>
      </c>
      <c r="I579" s="61">
        <v>26.3230968439435</v>
      </c>
      <c r="J579" s="61">
        <v>27.078567245058586</v>
      </c>
      <c r="K579" s="58">
        <v>194.16</v>
      </c>
    </row>
    <row r="580" spans="1:11" x14ac:dyDescent="0.2">
      <c r="A580">
        <v>579</v>
      </c>
      <c r="B580" t="s">
        <v>606</v>
      </c>
      <c r="C580" t="s">
        <v>92</v>
      </c>
      <c r="D580">
        <v>60</v>
      </c>
      <c r="E580" t="s">
        <v>18</v>
      </c>
      <c r="F580" t="s">
        <v>13</v>
      </c>
      <c r="G580" t="s">
        <v>14</v>
      </c>
      <c r="H580" s="30">
        <v>60.449325982848201</v>
      </c>
      <c r="I580" s="61">
        <v>35.3801064614536</v>
      </c>
      <c r="J580" s="61">
        <v>32.766577126724947</v>
      </c>
      <c r="K580" s="58">
        <v>221.97</v>
      </c>
    </row>
    <row r="581" spans="1:11" x14ac:dyDescent="0.2">
      <c r="A581">
        <v>580</v>
      </c>
      <c r="B581" t="s">
        <v>607</v>
      </c>
      <c r="C581" t="s">
        <v>92</v>
      </c>
      <c r="D581">
        <v>60</v>
      </c>
      <c r="E581" t="s">
        <v>20</v>
      </c>
      <c r="F581" t="s">
        <v>13</v>
      </c>
      <c r="G581" t="s">
        <v>14</v>
      </c>
      <c r="H581" s="30">
        <v>60.449325982848201</v>
      </c>
      <c r="I581" s="61">
        <v>45.920817470761399</v>
      </c>
      <c r="J581" s="61">
        <v>50.001133841819801</v>
      </c>
      <c r="K581" s="58">
        <v>277.67</v>
      </c>
    </row>
    <row r="582" spans="1:11" x14ac:dyDescent="0.2">
      <c r="A582">
        <v>581</v>
      </c>
      <c r="B582" t="s">
        <v>608</v>
      </c>
      <c r="C582" t="s">
        <v>92</v>
      </c>
      <c r="D582">
        <v>60</v>
      </c>
      <c r="E582" t="s">
        <v>1133</v>
      </c>
      <c r="F582" t="s">
        <v>13</v>
      </c>
      <c r="G582" t="s">
        <v>14</v>
      </c>
      <c r="H582" s="30">
        <v>60.449325982848201</v>
      </c>
      <c r="I582" s="61">
        <v>56.7383145557245</v>
      </c>
      <c r="J582" s="61">
        <v>40.55337144094738</v>
      </c>
      <c r="K582" s="58">
        <v>260.38</v>
      </c>
    </row>
    <row r="583" spans="1:11" x14ac:dyDescent="0.2">
      <c r="A583">
        <v>582</v>
      </c>
      <c r="B583" t="s">
        <v>609</v>
      </c>
      <c r="C583" t="s">
        <v>92</v>
      </c>
      <c r="D583">
        <v>60</v>
      </c>
      <c r="E583" t="s">
        <v>1134</v>
      </c>
      <c r="F583" t="s">
        <v>13</v>
      </c>
      <c r="G583" t="s">
        <v>23</v>
      </c>
      <c r="H583" s="30">
        <v>60.449325982848201</v>
      </c>
      <c r="I583" s="61">
        <v>69.747297490413999</v>
      </c>
      <c r="J583" s="61">
        <v>64.355391334274856</v>
      </c>
      <c r="K583" s="58">
        <v>372.93</v>
      </c>
    </row>
    <row r="584" spans="1:11" x14ac:dyDescent="0.2">
      <c r="A584">
        <v>583</v>
      </c>
      <c r="B584" t="s">
        <v>610</v>
      </c>
      <c r="C584" t="s">
        <v>92</v>
      </c>
      <c r="D584">
        <v>60</v>
      </c>
      <c r="E584" t="s">
        <v>25</v>
      </c>
      <c r="F584" t="s">
        <v>13</v>
      </c>
      <c r="G584" t="s">
        <v>23</v>
      </c>
      <c r="H584" s="30">
        <v>60.449325982848201</v>
      </c>
      <c r="I584" s="61">
        <v>57.475321673706603</v>
      </c>
      <c r="J584" s="61">
        <v>37.307802652516123</v>
      </c>
      <c r="K584" s="58">
        <v>247.78</v>
      </c>
    </row>
    <row r="585" spans="1:11" x14ac:dyDescent="0.2">
      <c r="A585">
        <v>584</v>
      </c>
      <c r="B585" t="s">
        <v>611</v>
      </c>
      <c r="C585" t="s">
        <v>92</v>
      </c>
      <c r="D585">
        <v>60</v>
      </c>
      <c r="E585" t="s">
        <v>27</v>
      </c>
      <c r="F585" t="s">
        <v>13</v>
      </c>
      <c r="G585" t="s">
        <v>14</v>
      </c>
      <c r="H585" s="30">
        <v>60.449325982848201</v>
      </c>
      <c r="I585" s="61">
        <v>41.880231646087303</v>
      </c>
      <c r="J585" s="61">
        <v>23.888284284829233</v>
      </c>
      <c r="K585" s="58">
        <v>228.53</v>
      </c>
    </row>
    <row r="586" spans="1:11" x14ac:dyDescent="0.2">
      <c r="A586">
        <v>585</v>
      </c>
      <c r="B586" t="s">
        <v>612</v>
      </c>
      <c r="C586" t="s">
        <v>92</v>
      </c>
      <c r="D586">
        <v>60</v>
      </c>
      <c r="E586" t="s">
        <v>12</v>
      </c>
      <c r="F586" t="s">
        <v>29</v>
      </c>
      <c r="G586" t="s">
        <v>14</v>
      </c>
      <c r="H586" s="30">
        <v>60.449325982848201</v>
      </c>
      <c r="I586" s="61">
        <v>16.599480621182298</v>
      </c>
      <c r="J586" s="61">
        <v>16.679637427718824</v>
      </c>
      <c r="K586" s="58">
        <v>266.57</v>
      </c>
    </row>
    <row r="587" spans="1:11" x14ac:dyDescent="0.2">
      <c r="A587">
        <v>586</v>
      </c>
      <c r="B587" t="s">
        <v>613</v>
      </c>
      <c r="C587" t="s">
        <v>92</v>
      </c>
      <c r="D587">
        <v>60</v>
      </c>
      <c r="E587" t="s">
        <v>16</v>
      </c>
      <c r="F587" t="s">
        <v>29</v>
      </c>
      <c r="G587" t="s">
        <v>14</v>
      </c>
      <c r="H587" s="30">
        <v>60.449325982848201</v>
      </c>
      <c r="I587" s="61">
        <v>25.092037473015999</v>
      </c>
      <c r="J587" s="61">
        <v>26.640336509204893</v>
      </c>
      <c r="K587" s="58">
        <v>349.52</v>
      </c>
    </row>
    <row r="588" spans="1:11" x14ac:dyDescent="0.2">
      <c r="A588">
        <v>587</v>
      </c>
      <c r="B588" t="s">
        <v>614</v>
      </c>
      <c r="C588" t="s">
        <v>92</v>
      </c>
      <c r="D588">
        <v>60</v>
      </c>
      <c r="E588" t="s">
        <v>18</v>
      </c>
      <c r="F588" t="s">
        <v>29</v>
      </c>
      <c r="G588" t="s">
        <v>14</v>
      </c>
      <c r="H588" s="30">
        <v>60.449325982848201</v>
      </c>
      <c r="I588" s="61">
        <v>33.809434163701702</v>
      </c>
      <c r="J588" s="61">
        <v>36.07246227577641</v>
      </c>
      <c r="K588" s="58">
        <v>400.49</v>
      </c>
    </row>
    <row r="589" spans="1:11" x14ac:dyDescent="0.2">
      <c r="A589">
        <v>588</v>
      </c>
      <c r="B589" t="s">
        <v>615</v>
      </c>
      <c r="C589" t="s">
        <v>92</v>
      </c>
      <c r="D589">
        <v>60</v>
      </c>
      <c r="E589" t="s">
        <v>20</v>
      </c>
      <c r="F589" t="s">
        <v>29</v>
      </c>
      <c r="G589" t="s">
        <v>14</v>
      </c>
      <c r="H589" s="30">
        <v>60.449325982848201</v>
      </c>
      <c r="I589" s="61">
        <v>43.961898903279398</v>
      </c>
      <c r="J589" s="61">
        <v>49.178940788084411</v>
      </c>
      <c r="K589" s="58">
        <v>446.13</v>
      </c>
    </row>
    <row r="590" spans="1:11" x14ac:dyDescent="0.2">
      <c r="A590">
        <v>589</v>
      </c>
      <c r="B590" t="s">
        <v>616</v>
      </c>
      <c r="C590" t="s">
        <v>92</v>
      </c>
      <c r="D590">
        <v>60</v>
      </c>
      <c r="E590" t="s">
        <v>1133</v>
      </c>
      <c r="F590" t="s">
        <v>29</v>
      </c>
      <c r="G590" t="s">
        <v>14</v>
      </c>
      <c r="H590" s="30">
        <v>60.449325982848201</v>
      </c>
      <c r="I590" s="61">
        <v>54.443226499958101</v>
      </c>
      <c r="J590" s="61">
        <v>55.771997875579096</v>
      </c>
      <c r="K590" s="58">
        <v>499.07</v>
      </c>
    </row>
    <row r="591" spans="1:11" x14ac:dyDescent="0.2">
      <c r="A591">
        <v>590</v>
      </c>
      <c r="B591" t="s">
        <v>617</v>
      </c>
      <c r="C591" t="s">
        <v>92</v>
      </c>
      <c r="D591">
        <v>60</v>
      </c>
      <c r="E591" t="s">
        <v>1134</v>
      </c>
      <c r="F591" t="s">
        <v>29</v>
      </c>
      <c r="G591" t="s">
        <v>23</v>
      </c>
      <c r="H591" s="30">
        <v>60.449325982848201</v>
      </c>
      <c r="I591" s="61">
        <v>66.483293938040106</v>
      </c>
      <c r="J591" s="61">
        <v>66.658822866468711</v>
      </c>
      <c r="K591" s="58">
        <v>700.5</v>
      </c>
    </row>
    <row r="592" spans="1:11" x14ac:dyDescent="0.2">
      <c r="A592">
        <v>591</v>
      </c>
      <c r="B592" t="s">
        <v>618</v>
      </c>
      <c r="C592" t="s">
        <v>92</v>
      </c>
      <c r="D592">
        <v>60</v>
      </c>
      <c r="E592" t="s">
        <v>25</v>
      </c>
      <c r="F592" t="s">
        <v>29</v>
      </c>
      <c r="G592" t="s">
        <v>23</v>
      </c>
      <c r="H592" s="30">
        <v>60.449325982848201</v>
      </c>
      <c r="I592" s="61">
        <v>54.829841110265498</v>
      </c>
      <c r="J592" s="61">
        <v>48.824995818527164</v>
      </c>
      <c r="K592" s="58">
        <v>528.49</v>
      </c>
    </row>
    <row r="593" spans="1:11" x14ac:dyDescent="0.2">
      <c r="A593">
        <v>592</v>
      </c>
      <c r="B593" t="s">
        <v>619</v>
      </c>
      <c r="C593" t="s">
        <v>92</v>
      </c>
      <c r="D593">
        <v>60</v>
      </c>
      <c r="E593" t="s">
        <v>27</v>
      </c>
      <c r="F593" t="s">
        <v>29</v>
      </c>
      <c r="G593" t="s">
        <v>14</v>
      </c>
      <c r="H593" s="30">
        <v>60.449325982848201</v>
      </c>
      <c r="I593" s="61">
        <v>39.753492126077298</v>
      </c>
      <c r="J593" s="61">
        <v>42.067690602179944</v>
      </c>
      <c r="K593" s="58">
        <v>465.53</v>
      </c>
    </row>
    <row r="594" spans="1:11" x14ac:dyDescent="0.2">
      <c r="A594">
        <v>593</v>
      </c>
      <c r="B594" t="s">
        <v>620</v>
      </c>
      <c r="C594" t="s">
        <v>92</v>
      </c>
      <c r="D594">
        <v>60</v>
      </c>
      <c r="E594" t="s">
        <v>12</v>
      </c>
      <c r="F594" t="s">
        <v>38</v>
      </c>
      <c r="G594" t="s">
        <v>14</v>
      </c>
      <c r="H594" s="30">
        <v>60.449325982848201</v>
      </c>
      <c r="I594" s="61">
        <v>18.126803315185199</v>
      </c>
      <c r="J594" s="61">
        <v>18.148873716800132</v>
      </c>
      <c r="K594" s="58">
        <v>212.15</v>
      </c>
    </row>
    <row r="595" spans="1:11" x14ac:dyDescent="0.2">
      <c r="A595">
        <v>594</v>
      </c>
      <c r="B595" t="s">
        <v>621</v>
      </c>
      <c r="C595" t="s">
        <v>92</v>
      </c>
      <c r="D595">
        <v>60</v>
      </c>
      <c r="E595" t="s">
        <v>16</v>
      </c>
      <c r="F595" t="s">
        <v>38</v>
      </c>
      <c r="G595" t="s">
        <v>14</v>
      </c>
      <c r="H595" s="30">
        <v>60.449325982848201</v>
      </c>
      <c r="I595" s="61">
        <v>27.298081529178699</v>
      </c>
      <c r="J595" s="61">
        <v>28.836981683718115</v>
      </c>
      <c r="K595" s="58">
        <v>278.97000000000003</v>
      </c>
    </row>
    <row r="596" spans="1:11" x14ac:dyDescent="0.2">
      <c r="A596">
        <v>595</v>
      </c>
      <c r="B596" t="s">
        <v>622</v>
      </c>
      <c r="C596" t="s">
        <v>92</v>
      </c>
      <c r="D596">
        <v>60</v>
      </c>
      <c r="E596" t="s">
        <v>18</v>
      </c>
      <c r="F596" t="s">
        <v>38</v>
      </c>
      <c r="G596" t="s">
        <v>14</v>
      </c>
      <c r="H596" s="30">
        <v>60.449325982848201</v>
      </c>
      <c r="I596" s="61">
        <v>36.628031712629699</v>
      </c>
      <c r="J596" s="61">
        <v>35.621448769841017</v>
      </c>
      <c r="K596" s="58">
        <v>308.38</v>
      </c>
    </row>
    <row r="597" spans="1:11" x14ac:dyDescent="0.2">
      <c r="A597">
        <v>596</v>
      </c>
      <c r="B597" t="s">
        <v>623</v>
      </c>
      <c r="C597" t="s">
        <v>92</v>
      </c>
      <c r="D597">
        <v>60</v>
      </c>
      <c r="E597" t="s">
        <v>20</v>
      </c>
      <c r="F597" t="s">
        <v>38</v>
      </c>
      <c r="G597" t="s">
        <v>14</v>
      </c>
      <c r="H597" s="30">
        <v>60.449325982848201</v>
      </c>
      <c r="I597" s="61">
        <v>47.481610567565298</v>
      </c>
      <c r="J597" s="61">
        <v>52.184416506042815</v>
      </c>
      <c r="K597" s="58">
        <v>367.23</v>
      </c>
    </row>
    <row r="598" spans="1:11" x14ac:dyDescent="0.2">
      <c r="A598">
        <v>597</v>
      </c>
      <c r="B598" t="s">
        <v>624</v>
      </c>
      <c r="C598" t="s">
        <v>92</v>
      </c>
      <c r="D598">
        <v>60</v>
      </c>
      <c r="E598" t="s">
        <v>1133</v>
      </c>
      <c r="F598" t="s">
        <v>38</v>
      </c>
      <c r="G598" t="s">
        <v>14</v>
      </c>
      <c r="H598" s="30">
        <v>60.449325982848201</v>
      </c>
      <c r="I598" s="61">
        <v>58.574792275381498</v>
      </c>
      <c r="J598" s="61">
        <v>54.161499064378695</v>
      </c>
      <c r="K598" s="58">
        <v>402.24</v>
      </c>
    </row>
    <row r="599" spans="1:11" x14ac:dyDescent="0.2">
      <c r="A599">
        <v>598</v>
      </c>
      <c r="B599" t="s">
        <v>625</v>
      </c>
      <c r="C599" t="s">
        <v>92</v>
      </c>
      <c r="D599">
        <v>60</v>
      </c>
      <c r="E599" t="s">
        <v>1134</v>
      </c>
      <c r="F599" t="s">
        <v>38</v>
      </c>
      <c r="G599" t="s">
        <v>23</v>
      </c>
      <c r="H599" s="30">
        <v>60.449325982848201</v>
      </c>
      <c r="I599" s="61">
        <v>72.332257051658502</v>
      </c>
      <c r="J599" s="61">
        <v>66.843841327907711</v>
      </c>
      <c r="K599" s="58">
        <v>488.02</v>
      </c>
    </row>
    <row r="600" spans="1:11" x14ac:dyDescent="0.2">
      <c r="A600">
        <v>599</v>
      </c>
      <c r="B600" t="s">
        <v>626</v>
      </c>
      <c r="C600" t="s">
        <v>92</v>
      </c>
      <c r="D600">
        <v>60</v>
      </c>
      <c r="E600" t="s">
        <v>25</v>
      </c>
      <c r="F600" t="s">
        <v>38</v>
      </c>
      <c r="G600" t="s">
        <v>23</v>
      </c>
      <c r="H600" s="30">
        <v>60.449325982848201</v>
      </c>
      <c r="I600" s="61">
        <v>59.572429466853897</v>
      </c>
      <c r="J600" s="61">
        <v>51.576251953496843</v>
      </c>
      <c r="K600" s="58">
        <v>395.63</v>
      </c>
    </row>
    <row r="601" spans="1:11" x14ac:dyDescent="0.2">
      <c r="A601">
        <v>600</v>
      </c>
      <c r="B601" t="s">
        <v>627</v>
      </c>
      <c r="C601" t="s">
        <v>92</v>
      </c>
      <c r="D601">
        <v>60</v>
      </c>
      <c r="E601" t="s">
        <v>27</v>
      </c>
      <c r="F601" t="s">
        <v>38</v>
      </c>
      <c r="G601" t="s">
        <v>14</v>
      </c>
      <c r="H601" s="30">
        <v>60.449325982848201</v>
      </c>
      <c r="I601" s="61">
        <v>43.558058681974202</v>
      </c>
      <c r="J601" s="61">
        <v>42.339367186081908</v>
      </c>
      <c r="K601" s="58">
        <v>378.89</v>
      </c>
    </row>
    <row r="602" spans="1:11" x14ac:dyDescent="0.2">
      <c r="A602">
        <v>601</v>
      </c>
      <c r="B602" t="s">
        <v>628</v>
      </c>
      <c r="C602" t="s">
        <v>92</v>
      </c>
      <c r="D602">
        <v>60</v>
      </c>
      <c r="E602" t="s">
        <v>12</v>
      </c>
      <c r="F602" t="s">
        <v>47</v>
      </c>
      <c r="G602" t="s">
        <v>14</v>
      </c>
      <c r="H602" s="30">
        <v>60.449325982848201</v>
      </c>
      <c r="I602" s="61">
        <v>15.2705814200866</v>
      </c>
      <c r="J602" s="61">
        <v>15.389517537470702</v>
      </c>
      <c r="K602" s="58">
        <v>145.88</v>
      </c>
    </row>
    <row r="603" spans="1:11" x14ac:dyDescent="0.2">
      <c r="A603">
        <v>602</v>
      </c>
      <c r="B603" t="s">
        <v>629</v>
      </c>
      <c r="C603" t="s">
        <v>92</v>
      </c>
      <c r="D603">
        <v>60</v>
      </c>
      <c r="E603" t="s">
        <v>16</v>
      </c>
      <c r="F603" t="s">
        <v>47</v>
      </c>
      <c r="G603" t="s">
        <v>14</v>
      </c>
      <c r="H603" s="30">
        <v>60.449325982848201</v>
      </c>
      <c r="I603" s="61">
        <v>23.082552065120002</v>
      </c>
      <c r="J603" s="61">
        <v>24.611147086245431</v>
      </c>
      <c r="K603" s="58">
        <v>204.32</v>
      </c>
    </row>
    <row r="604" spans="1:11" x14ac:dyDescent="0.2">
      <c r="A604">
        <v>603</v>
      </c>
      <c r="B604" t="s">
        <v>630</v>
      </c>
      <c r="C604" t="s">
        <v>92</v>
      </c>
      <c r="D604">
        <v>60</v>
      </c>
      <c r="E604" t="s">
        <v>18</v>
      </c>
      <c r="F604" t="s">
        <v>47</v>
      </c>
      <c r="G604" t="s">
        <v>14</v>
      </c>
      <c r="H604" s="30">
        <v>60.449325982848201</v>
      </c>
      <c r="I604" s="61">
        <v>31.100761901350101</v>
      </c>
      <c r="J604" s="61">
        <v>32.635260532824226</v>
      </c>
      <c r="K604" s="58">
        <v>232.39</v>
      </c>
    </row>
    <row r="605" spans="1:11" x14ac:dyDescent="0.2">
      <c r="A605">
        <v>604</v>
      </c>
      <c r="B605" t="s">
        <v>631</v>
      </c>
      <c r="C605" t="s">
        <v>92</v>
      </c>
      <c r="D605">
        <v>60</v>
      </c>
      <c r="E605" t="s">
        <v>20</v>
      </c>
      <c r="F605" t="s">
        <v>47</v>
      </c>
      <c r="G605" t="s">
        <v>14</v>
      </c>
      <c r="H605" s="30">
        <v>60.449325982848201</v>
      </c>
      <c r="I605" s="61">
        <v>40.438847212299201</v>
      </c>
      <c r="J605" s="61">
        <v>45.272180072027687</v>
      </c>
      <c r="K605" s="58">
        <v>262.17</v>
      </c>
    </row>
    <row r="606" spans="1:11" x14ac:dyDescent="0.2">
      <c r="A606">
        <v>605</v>
      </c>
      <c r="B606" t="s">
        <v>632</v>
      </c>
      <c r="C606" t="s">
        <v>92</v>
      </c>
      <c r="D606">
        <v>60</v>
      </c>
      <c r="E606" t="s">
        <v>1133</v>
      </c>
      <c r="F606" t="s">
        <v>47</v>
      </c>
      <c r="G606" t="s">
        <v>14</v>
      </c>
      <c r="H606" s="30">
        <v>60.449325982848201</v>
      </c>
      <c r="I606" s="61">
        <v>50.078629497213299</v>
      </c>
      <c r="J606" s="61">
        <v>50.73455510807036</v>
      </c>
      <c r="K606" s="58">
        <v>285.81</v>
      </c>
    </row>
    <row r="607" spans="1:11" x14ac:dyDescent="0.2">
      <c r="A607">
        <v>606</v>
      </c>
      <c r="B607" t="s">
        <v>633</v>
      </c>
      <c r="C607" t="s">
        <v>92</v>
      </c>
      <c r="D607">
        <v>60</v>
      </c>
      <c r="E607" t="s">
        <v>1134</v>
      </c>
      <c r="F607" t="s">
        <v>47</v>
      </c>
      <c r="G607" t="s">
        <v>23</v>
      </c>
      <c r="H607" s="30">
        <v>60.449325982848201</v>
      </c>
      <c r="I607" s="61">
        <v>61.159033486558499</v>
      </c>
      <c r="J607" s="61">
        <v>60.43554275264642</v>
      </c>
      <c r="K607" s="58">
        <v>330.7</v>
      </c>
    </row>
    <row r="608" spans="1:11" x14ac:dyDescent="0.2">
      <c r="A608">
        <v>607</v>
      </c>
      <c r="B608" t="s">
        <v>634</v>
      </c>
      <c r="C608" t="s">
        <v>92</v>
      </c>
      <c r="D608">
        <v>60</v>
      </c>
      <c r="E608" t="s">
        <v>25</v>
      </c>
      <c r="F608" t="s">
        <v>47</v>
      </c>
      <c r="G608" t="s">
        <v>23</v>
      </c>
      <c r="H608" s="30">
        <v>60.449325982848201</v>
      </c>
      <c r="I608" s="61">
        <v>50.438281713464399</v>
      </c>
      <c r="J608" s="61">
        <v>46.281175092971274</v>
      </c>
      <c r="K608" s="58">
        <v>253.77</v>
      </c>
    </row>
    <row r="609" spans="1:11" x14ac:dyDescent="0.2">
      <c r="A609">
        <v>608</v>
      </c>
      <c r="B609" t="s">
        <v>635</v>
      </c>
      <c r="C609" t="s">
        <v>92</v>
      </c>
      <c r="D609">
        <v>60</v>
      </c>
      <c r="E609" t="s">
        <v>27</v>
      </c>
      <c r="F609" t="s">
        <v>47</v>
      </c>
      <c r="G609" t="s">
        <v>14</v>
      </c>
      <c r="H609" s="30">
        <v>60.449325982848201</v>
      </c>
      <c r="I609" s="61">
        <v>36.571954254241</v>
      </c>
      <c r="J609" s="61">
        <v>37.800983687290433</v>
      </c>
      <c r="K609" s="58">
        <v>282.24</v>
      </c>
    </row>
    <row r="610" spans="1:11" x14ac:dyDescent="0.2">
      <c r="A610">
        <v>609</v>
      </c>
      <c r="B610" t="s">
        <v>636</v>
      </c>
      <c r="C610" t="s">
        <v>92</v>
      </c>
      <c r="D610">
        <v>60</v>
      </c>
      <c r="E610" t="s">
        <v>12</v>
      </c>
      <c r="F610" t="s">
        <v>56</v>
      </c>
      <c r="G610" t="s">
        <v>14</v>
      </c>
      <c r="H610" s="30">
        <v>60.449325982848201</v>
      </c>
      <c r="I610" s="61">
        <v>16.3993764205999</v>
      </c>
      <c r="J610" s="61">
        <v>16.520085578909281</v>
      </c>
      <c r="K610" s="58">
        <v>150.81</v>
      </c>
    </row>
    <row r="611" spans="1:11" x14ac:dyDescent="0.2">
      <c r="A611">
        <v>610</v>
      </c>
      <c r="B611" t="s">
        <v>637</v>
      </c>
      <c r="C611" t="s">
        <v>92</v>
      </c>
      <c r="D611">
        <v>60</v>
      </c>
      <c r="E611" t="s">
        <v>16</v>
      </c>
      <c r="F611" t="s">
        <v>56</v>
      </c>
      <c r="G611" t="s">
        <v>14</v>
      </c>
      <c r="H611" s="30">
        <v>60.449325982848201</v>
      </c>
      <c r="I611" s="61">
        <v>24.7877603216076</v>
      </c>
      <c r="J611" s="61">
        <v>26.344356148055873</v>
      </c>
      <c r="K611" s="58">
        <v>209.51</v>
      </c>
    </row>
    <row r="612" spans="1:11" x14ac:dyDescent="0.2">
      <c r="A612">
        <v>611</v>
      </c>
      <c r="B612" t="s">
        <v>638</v>
      </c>
      <c r="C612" t="s">
        <v>92</v>
      </c>
      <c r="D612">
        <v>60</v>
      </c>
      <c r="E612" t="s">
        <v>18</v>
      </c>
      <c r="F612" t="s">
        <v>56</v>
      </c>
      <c r="G612" t="s">
        <v>14</v>
      </c>
      <c r="H612" s="30">
        <v>60.449325982848201</v>
      </c>
      <c r="I612" s="61">
        <v>33.396732996290801</v>
      </c>
      <c r="J612" s="61">
        <v>35.404406908447378</v>
      </c>
      <c r="K612" s="58">
        <v>247.2</v>
      </c>
    </row>
    <row r="613" spans="1:11" x14ac:dyDescent="0.2">
      <c r="A613">
        <v>612</v>
      </c>
      <c r="B613" t="s">
        <v>639</v>
      </c>
      <c r="C613" t="s">
        <v>92</v>
      </c>
      <c r="D613">
        <v>60</v>
      </c>
      <c r="E613" t="s">
        <v>20</v>
      </c>
      <c r="F613" t="s">
        <v>56</v>
      </c>
      <c r="G613" t="s">
        <v>14</v>
      </c>
      <c r="H613" s="30">
        <v>60.449325982848201</v>
      </c>
      <c r="I613" s="61">
        <v>43.4226900607025</v>
      </c>
      <c r="J613" s="61">
        <v>48.638666403645196</v>
      </c>
      <c r="K613" s="58">
        <v>270.47000000000003</v>
      </c>
    </row>
    <row r="614" spans="1:11" x14ac:dyDescent="0.2">
      <c r="A614">
        <v>613</v>
      </c>
      <c r="B614" t="s">
        <v>640</v>
      </c>
      <c r="C614" t="s">
        <v>92</v>
      </c>
      <c r="D614">
        <v>60</v>
      </c>
      <c r="E614" t="s">
        <v>1133</v>
      </c>
      <c r="F614" t="s">
        <v>56</v>
      </c>
      <c r="G614" t="s">
        <v>14</v>
      </c>
      <c r="H614" s="30">
        <v>60.449325982848201</v>
      </c>
      <c r="I614" s="61">
        <v>53.7713961674689</v>
      </c>
      <c r="J614" s="61">
        <v>55.201618985455191</v>
      </c>
      <c r="K614" s="58">
        <v>302.19</v>
      </c>
    </row>
    <row r="615" spans="1:11" x14ac:dyDescent="0.2">
      <c r="A615">
        <v>614</v>
      </c>
      <c r="B615" t="s">
        <v>641</v>
      </c>
      <c r="C615" t="s">
        <v>92</v>
      </c>
      <c r="D615">
        <v>60</v>
      </c>
      <c r="E615" t="s">
        <v>1134</v>
      </c>
      <c r="F615" t="s">
        <v>56</v>
      </c>
      <c r="G615" t="s">
        <v>23</v>
      </c>
      <c r="H615" s="30">
        <v>60.449325982848201</v>
      </c>
      <c r="I615" s="61">
        <v>65.677156200637995</v>
      </c>
      <c r="J615" s="61">
        <v>63.694933921795617</v>
      </c>
      <c r="K615" s="58">
        <v>445.51</v>
      </c>
    </row>
    <row r="616" spans="1:11" x14ac:dyDescent="0.2">
      <c r="A616">
        <v>615</v>
      </c>
      <c r="B616" t="s">
        <v>642</v>
      </c>
      <c r="C616" t="s">
        <v>92</v>
      </c>
      <c r="D616">
        <v>60</v>
      </c>
      <c r="E616" t="s">
        <v>25</v>
      </c>
      <c r="F616" t="s">
        <v>56</v>
      </c>
      <c r="G616" t="s">
        <v>23</v>
      </c>
      <c r="H616" s="30">
        <v>60.449325982848201</v>
      </c>
      <c r="I616" s="61">
        <v>54.163579673584699</v>
      </c>
      <c r="J616" s="61">
        <v>49.785832369289615</v>
      </c>
      <c r="K616" s="58">
        <v>336.25</v>
      </c>
    </row>
    <row r="617" spans="1:11" x14ac:dyDescent="0.2">
      <c r="A617">
        <v>616</v>
      </c>
      <c r="B617" t="s">
        <v>643</v>
      </c>
      <c r="C617" t="s">
        <v>92</v>
      </c>
      <c r="D617">
        <v>60</v>
      </c>
      <c r="E617" t="s">
        <v>27</v>
      </c>
      <c r="F617" t="s">
        <v>56</v>
      </c>
      <c r="G617" t="s">
        <v>14</v>
      </c>
      <c r="H617" s="30">
        <v>60.449325982848201</v>
      </c>
      <c r="I617" s="61">
        <v>39.2768209680683</v>
      </c>
      <c r="J617" s="61">
        <v>41.492812161120234</v>
      </c>
      <c r="K617" s="58">
        <v>296.20999999999998</v>
      </c>
    </row>
    <row r="618" spans="1:11" x14ac:dyDescent="0.2">
      <c r="A618">
        <v>617</v>
      </c>
      <c r="B618" t="s">
        <v>644</v>
      </c>
      <c r="C618" t="s">
        <v>92</v>
      </c>
      <c r="D618">
        <v>60</v>
      </c>
      <c r="E618" t="s">
        <v>12</v>
      </c>
      <c r="F618" t="s">
        <v>65</v>
      </c>
      <c r="G618" t="s">
        <v>14</v>
      </c>
      <c r="H618" s="30">
        <v>60.449325982848201</v>
      </c>
      <c r="I618" s="61">
        <v>16.963026347051301</v>
      </c>
      <c r="J618" s="61">
        <v>17.079231548523644</v>
      </c>
      <c r="K618" s="58">
        <v>161.4</v>
      </c>
    </row>
    <row r="619" spans="1:11" x14ac:dyDescent="0.2">
      <c r="A619">
        <v>618</v>
      </c>
      <c r="B619" t="s">
        <v>645</v>
      </c>
      <c r="C619" t="s">
        <v>92</v>
      </c>
      <c r="D619">
        <v>60</v>
      </c>
      <c r="E619" t="s">
        <v>16</v>
      </c>
      <c r="F619" t="s">
        <v>65</v>
      </c>
      <c r="G619" t="s">
        <v>14</v>
      </c>
      <c r="H619" s="30">
        <v>60.449325982848201</v>
      </c>
      <c r="I619" s="61">
        <v>25.5758373002082</v>
      </c>
      <c r="J619" s="61">
        <v>27.061818519574082</v>
      </c>
      <c r="K619" s="58">
        <v>220.41</v>
      </c>
    </row>
    <row r="620" spans="1:11" x14ac:dyDescent="0.2">
      <c r="A620">
        <v>619</v>
      </c>
      <c r="B620" t="s">
        <v>646</v>
      </c>
      <c r="C620" t="s">
        <v>92</v>
      </c>
      <c r="D620">
        <v>60</v>
      </c>
      <c r="E620" t="s">
        <v>18</v>
      </c>
      <c r="F620" t="s">
        <v>65</v>
      </c>
      <c r="G620" t="s">
        <v>14</v>
      </c>
      <c r="H620" s="30">
        <v>60.449325982848201</v>
      </c>
      <c r="I620" s="61">
        <v>34.362555552853699</v>
      </c>
      <c r="J620" s="61">
        <v>34.536583173413128</v>
      </c>
      <c r="K620" s="58">
        <v>250.48</v>
      </c>
    </row>
    <row r="621" spans="1:11" x14ac:dyDescent="0.2">
      <c r="A621">
        <v>620</v>
      </c>
      <c r="B621" t="s">
        <v>647</v>
      </c>
      <c r="C621" t="s">
        <v>92</v>
      </c>
      <c r="D621">
        <v>60</v>
      </c>
      <c r="E621" t="s">
        <v>20</v>
      </c>
      <c r="F621" t="s">
        <v>65</v>
      </c>
      <c r="G621" t="s">
        <v>14</v>
      </c>
      <c r="H621" s="30">
        <v>60.449325982848201</v>
      </c>
      <c r="I621" s="61">
        <v>44.587659369488698</v>
      </c>
      <c r="J621" s="61">
        <v>49.005878505466477</v>
      </c>
      <c r="K621" s="58">
        <v>288.95</v>
      </c>
    </row>
    <row r="622" spans="1:11" x14ac:dyDescent="0.2">
      <c r="A622">
        <v>621</v>
      </c>
      <c r="B622" t="s">
        <v>648</v>
      </c>
      <c r="C622" t="s">
        <v>92</v>
      </c>
      <c r="D622">
        <v>60</v>
      </c>
      <c r="E622" t="s">
        <v>1133</v>
      </c>
      <c r="F622" t="s">
        <v>65</v>
      </c>
      <c r="G622" t="s">
        <v>14</v>
      </c>
      <c r="H622" s="30">
        <v>60.449325982848201</v>
      </c>
      <c r="I622" s="61">
        <v>55.071626603898899</v>
      </c>
      <c r="J622" s="61">
        <v>48.632222783310375</v>
      </c>
      <c r="K622" s="58">
        <v>299.2</v>
      </c>
    </row>
    <row r="623" spans="1:11" x14ac:dyDescent="0.2">
      <c r="A623">
        <v>622</v>
      </c>
      <c r="B623" t="s">
        <v>649</v>
      </c>
      <c r="C623" t="s">
        <v>92</v>
      </c>
      <c r="D623">
        <v>60</v>
      </c>
      <c r="E623" t="s">
        <v>1134</v>
      </c>
      <c r="F623" t="s">
        <v>65</v>
      </c>
      <c r="G623" t="s">
        <v>23</v>
      </c>
      <c r="H623" s="30">
        <v>60.449325982848201</v>
      </c>
      <c r="I623" s="61">
        <v>67.767645290288897</v>
      </c>
      <c r="J623" s="61">
        <v>65.313709872314831</v>
      </c>
      <c r="K623" s="58">
        <v>405.08</v>
      </c>
    </row>
    <row r="624" spans="1:11" x14ac:dyDescent="0.2">
      <c r="A624">
        <v>623</v>
      </c>
      <c r="B624" t="s">
        <v>650</v>
      </c>
      <c r="C624" t="s">
        <v>92</v>
      </c>
      <c r="D624">
        <v>60</v>
      </c>
      <c r="E624" t="s">
        <v>25</v>
      </c>
      <c r="F624" t="s">
        <v>65</v>
      </c>
      <c r="G624" t="s">
        <v>23</v>
      </c>
      <c r="H624" s="30">
        <v>60.449325982848201</v>
      </c>
      <c r="I624" s="61">
        <v>55.837030512082599</v>
      </c>
      <c r="J624" s="61">
        <v>48.459280594364522</v>
      </c>
      <c r="K624" s="58">
        <v>277.61</v>
      </c>
    </row>
    <row r="625" spans="1:11" x14ac:dyDescent="0.2">
      <c r="A625">
        <v>624</v>
      </c>
      <c r="B625" t="s">
        <v>651</v>
      </c>
      <c r="C625" t="s">
        <v>92</v>
      </c>
      <c r="D625">
        <v>60</v>
      </c>
      <c r="E625" t="s">
        <v>27</v>
      </c>
      <c r="F625" t="s">
        <v>65</v>
      </c>
      <c r="G625" t="s">
        <v>14</v>
      </c>
      <c r="H625" s="30">
        <v>60.449325982848201</v>
      </c>
      <c r="I625" s="61">
        <v>40.717935050506902</v>
      </c>
      <c r="J625" s="61">
        <v>33.725960831183379</v>
      </c>
      <c r="K625" s="58">
        <v>279.17</v>
      </c>
    </row>
    <row r="626" spans="1:11" x14ac:dyDescent="0.2">
      <c r="A626">
        <v>625</v>
      </c>
      <c r="B626" t="s">
        <v>652</v>
      </c>
      <c r="C626" t="s">
        <v>92</v>
      </c>
      <c r="D626">
        <v>60</v>
      </c>
      <c r="E626" t="s">
        <v>12</v>
      </c>
      <c r="F626" t="s">
        <v>74</v>
      </c>
      <c r="G626" t="s">
        <v>14</v>
      </c>
      <c r="H626" s="30">
        <v>60.449325982848201</v>
      </c>
      <c r="I626" s="61">
        <v>15.862176403865901</v>
      </c>
      <c r="J626" s="61">
        <v>15.91979791509231</v>
      </c>
      <c r="K626" s="58">
        <v>186.96</v>
      </c>
    </row>
    <row r="627" spans="1:11" x14ac:dyDescent="0.2">
      <c r="A627">
        <v>626</v>
      </c>
      <c r="B627" t="s">
        <v>653</v>
      </c>
      <c r="C627" t="s">
        <v>92</v>
      </c>
      <c r="D627">
        <v>60</v>
      </c>
      <c r="E627" t="s">
        <v>16</v>
      </c>
      <c r="F627" t="s">
        <v>74</v>
      </c>
      <c r="G627" t="s">
        <v>14</v>
      </c>
      <c r="H627" s="30">
        <v>60.449325982848201</v>
      </c>
      <c r="I627" s="61">
        <v>23.823301061515899</v>
      </c>
      <c r="J627" s="61">
        <v>24.933949463118658</v>
      </c>
      <c r="K627" s="58">
        <v>248.08</v>
      </c>
    </row>
    <row r="628" spans="1:11" x14ac:dyDescent="0.2">
      <c r="A628">
        <v>627</v>
      </c>
      <c r="B628" t="s">
        <v>654</v>
      </c>
      <c r="C628" t="s">
        <v>92</v>
      </c>
      <c r="D628">
        <v>60</v>
      </c>
      <c r="E628" t="s">
        <v>18</v>
      </c>
      <c r="F628" t="s">
        <v>74</v>
      </c>
      <c r="G628" t="s">
        <v>14</v>
      </c>
      <c r="H628" s="30">
        <v>60.449325982848201</v>
      </c>
      <c r="I628" s="61">
        <v>31.870142599365099</v>
      </c>
      <c r="J628" s="61">
        <v>30.757617577522332</v>
      </c>
      <c r="K628" s="58">
        <v>268.58</v>
      </c>
    </row>
    <row r="629" spans="1:11" x14ac:dyDescent="0.2">
      <c r="A629">
        <v>628</v>
      </c>
      <c r="B629" t="s">
        <v>655</v>
      </c>
      <c r="C629" t="s">
        <v>92</v>
      </c>
      <c r="D629">
        <v>60</v>
      </c>
      <c r="E629" t="s">
        <v>20</v>
      </c>
      <c r="F629" t="s">
        <v>74</v>
      </c>
      <c r="G629" t="s">
        <v>14</v>
      </c>
      <c r="H629" s="30">
        <v>60.449325982848201</v>
      </c>
      <c r="I629" s="61">
        <v>41.224444328620898</v>
      </c>
      <c r="J629" s="61">
        <v>45.508968791523948</v>
      </c>
      <c r="K629" s="58">
        <v>304.87</v>
      </c>
    </row>
    <row r="630" spans="1:11" x14ac:dyDescent="0.2">
      <c r="A630">
        <v>629</v>
      </c>
      <c r="B630" t="s">
        <v>656</v>
      </c>
      <c r="C630" t="s">
        <v>92</v>
      </c>
      <c r="D630">
        <v>60</v>
      </c>
      <c r="E630" t="s">
        <v>1133</v>
      </c>
      <c r="F630" t="s">
        <v>74</v>
      </c>
      <c r="G630" t="s">
        <v>14</v>
      </c>
      <c r="H630" s="30">
        <v>60.449325982848201</v>
      </c>
      <c r="I630" s="61">
        <v>50.717051320763602</v>
      </c>
      <c r="J630" s="61">
        <v>44.324679668095762</v>
      </c>
      <c r="K630" s="58">
        <v>309.39999999999998</v>
      </c>
    </row>
    <row r="631" spans="1:11" x14ac:dyDescent="0.2">
      <c r="A631">
        <v>630</v>
      </c>
      <c r="B631" t="s">
        <v>657</v>
      </c>
      <c r="C631" t="s">
        <v>92</v>
      </c>
      <c r="D631">
        <v>60</v>
      </c>
      <c r="E631" t="s">
        <v>1134</v>
      </c>
      <c r="F631" t="s">
        <v>74</v>
      </c>
      <c r="G631" t="s">
        <v>23</v>
      </c>
      <c r="H631" s="30">
        <v>60.449325982848201</v>
      </c>
      <c r="I631" s="61">
        <v>63.127488700116402</v>
      </c>
      <c r="J631" s="61">
        <v>58.640352254942961</v>
      </c>
      <c r="K631" s="58">
        <v>425.42</v>
      </c>
    </row>
    <row r="632" spans="1:11" x14ac:dyDescent="0.2">
      <c r="A632">
        <v>631</v>
      </c>
      <c r="B632" t="s">
        <v>658</v>
      </c>
      <c r="C632" t="s">
        <v>92</v>
      </c>
      <c r="D632">
        <v>60</v>
      </c>
      <c r="E632" t="s">
        <v>25</v>
      </c>
      <c r="F632" t="s">
        <v>74</v>
      </c>
      <c r="G632" t="s">
        <v>23</v>
      </c>
      <c r="H632" s="30">
        <v>60.449325982848201</v>
      </c>
      <c r="I632" s="61">
        <v>51.940820294286503</v>
      </c>
      <c r="J632" s="61">
        <v>42.684545794076179</v>
      </c>
      <c r="K632" s="58">
        <v>334.73</v>
      </c>
    </row>
    <row r="633" spans="1:11" x14ac:dyDescent="0.2">
      <c r="A633">
        <v>632</v>
      </c>
      <c r="B633" t="s">
        <v>659</v>
      </c>
      <c r="C633" t="s">
        <v>92</v>
      </c>
      <c r="D633">
        <v>60</v>
      </c>
      <c r="E633" t="s">
        <v>27</v>
      </c>
      <c r="F633" t="s">
        <v>74</v>
      </c>
      <c r="G633" t="s">
        <v>14</v>
      </c>
      <c r="H633" s="30">
        <v>60.449325982848201</v>
      </c>
      <c r="I633" s="61">
        <v>38.209418488311897</v>
      </c>
      <c r="J633" s="61">
        <v>32.744570495826459</v>
      </c>
      <c r="K633" s="58">
        <v>304.93</v>
      </c>
    </row>
    <row r="634" spans="1:11" x14ac:dyDescent="0.2">
      <c r="A634">
        <v>633</v>
      </c>
      <c r="B634" t="s">
        <v>660</v>
      </c>
      <c r="C634" t="s">
        <v>92</v>
      </c>
      <c r="D634">
        <v>60</v>
      </c>
      <c r="E634" t="s">
        <v>12</v>
      </c>
      <c r="F634" t="s">
        <v>83</v>
      </c>
      <c r="G634" t="s">
        <v>14</v>
      </c>
      <c r="H634" s="30">
        <v>60.449325982848201</v>
      </c>
      <c r="I634" s="61">
        <v>14.756489794768299</v>
      </c>
      <c r="J634" s="61">
        <v>14.657834771625907</v>
      </c>
      <c r="K634" s="58">
        <v>135.47999999999999</v>
      </c>
    </row>
    <row r="635" spans="1:11" x14ac:dyDescent="0.2">
      <c r="A635">
        <v>634</v>
      </c>
      <c r="B635" t="s">
        <v>661</v>
      </c>
      <c r="C635" t="s">
        <v>92</v>
      </c>
      <c r="D635">
        <v>60</v>
      </c>
      <c r="E635" t="s">
        <v>16</v>
      </c>
      <c r="F635" t="s">
        <v>83</v>
      </c>
      <c r="G635" t="s">
        <v>14</v>
      </c>
      <c r="H635" s="30">
        <v>60.449325982848201</v>
      </c>
      <c r="I635" s="61">
        <v>22.237064494898402</v>
      </c>
      <c r="J635" s="61">
        <v>22.614102948046956</v>
      </c>
      <c r="K635" s="58">
        <v>182.05</v>
      </c>
    </row>
    <row r="636" spans="1:11" x14ac:dyDescent="0.2">
      <c r="A636">
        <v>635</v>
      </c>
      <c r="B636" t="s">
        <v>662</v>
      </c>
      <c r="C636" t="s">
        <v>92</v>
      </c>
      <c r="D636">
        <v>60</v>
      </c>
      <c r="E636" t="s">
        <v>18</v>
      </c>
      <c r="F636" t="s">
        <v>83</v>
      </c>
      <c r="G636" t="s">
        <v>14</v>
      </c>
      <c r="H636" s="30">
        <v>60.449325982848201</v>
      </c>
      <c r="I636" s="61">
        <v>29.858940713888501</v>
      </c>
      <c r="J636" s="61">
        <v>28.90243269284759</v>
      </c>
      <c r="K636" s="58">
        <v>207.38</v>
      </c>
    </row>
    <row r="637" spans="1:11" x14ac:dyDescent="0.2">
      <c r="A637">
        <v>636</v>
      </c>
      <c r="B637" t="s">
        <v>663</v>
      </c>
      <c r="C637" t="s">
        <v>92</v>
      </c>
      <c r="D637">
        <v>60</v>
      </c>
      <c r="E637" t="s">
        <v>20</v>
      </c>
      <c r="F637" t="s">
        <v>83</v>
      </c>
      <c r="G637" t="s">
        <v>14</v>
      </c>
      <c r="H637" s="30">
        <v>60.449325982848201</v>
      </c>
      <c r="I637" s="61">
        <v>38.727144412160897</v>
      </c>
      <c r="J637" s="61">
        <v>43.454747386521611</v>
      </c>
      <c r="K637" s="58">
        <v>244.45</v>
      </c>
    </row>
    <row r="638" spans="1:11" x14ac:dyDescent="0.2">
      <c r="A638">
        <v>637</v>
      </c>
      <c r="B638" t="s">
        <v>664</v>
      </c>
      <c r="C638" t="s">
        <v>92</v>
      </c>
      <c r="D638">
        <v>60</v>
      </c>
      <c r="E638" t="s">
        <v>1133</v>
      </c>
      <c r="F638" t="s">
        <v>83</v>
      </c>
      <c r="G638" t="s">
        <v>14</v>
      </c>
      <c r="H638" s="30">
        <v>60.449325982848201</v>
      </c>
      <c r="I638" s="61">
        <v>47.806900117532798</v>
      </c>
      <c r="J638" s="61">
        <v>40.087610775002823</v>
      </c>
      <c r="K638" s="58">
        <v>242.87</v>
      </c>
    </row>
    <row r="639" spans="1:11" x14ac:dyDescent="0.2">
      <c r="A639">
        <v>638</v>
      </c>
      <c r="B639" t="s">
        <v>665</v>
      </c>
      <c r="C639" t="s">
        <v>92</v>
      </c>
      <c r="D639">
        <v>60</v>
      </c>
      <c r="E639" t="s">
        <v>1134</v>
      </c>
      <c r="F639" t="s">
        <v>83</v>
      </c>
      <c r="G639" t="s">
        <v>23</v>
      </c>
      <c r="H639" s="30">
        <v>60.449325982848201</v>
      </c>
      <c r="I639" s="61">
        <v>58.921433353109897</v>
      </c>
      <c r="J639" s="61">
        <v>57.636738288189242</v>
      </c>
      <c r="K639" s="58">
        <v>315.77999999999997</v>
      </c>
    </row>
    <row r="640" spans="1:11" x14ac:dyDescent="0.2">
      <c r="A640">
        <v>639</v>
      </c>
      <c r="B640" t="s">
        <v>666</v>
      </c>
      <c r="C640" t="s">
        <v>92</v>
      </c>
      <c r="D640">
        <v>60</v>
      </c>
      <c r="E640" t="s">
        <v>25</v>
      </c>
      <c r="F640" t="s">
        <v>83</v>
      </c>
      <c r="G640" t="s">
        <v>23</v>
      </c>
      <c r="H640" s="30">
        <v>60.449325982848201</v>
      </c>
      <c r="I640" s="61">
        <v>48.538814800481802</v>
      </c>
      <c r="J640" s="61">
        <v>33.946125706043453</v>
      </c>
      <c r="K640" s="58">
        <v>225.82</v>
      </c>
    </row>
    <row r="641" spans="1:11" x14ac:dyDescent="0.2">
      <c r="A641">
        <v>640</v>
      </c>
      <c r="B641" t="s">
        <v>667</v>
      </c>
      <c r="C641" t="s">
        <v>92</v>
      </c>
      <c r="D641">
        <v>60</v>
      </c>
      <c r="E641" t="s">
        <v>27</v>
      </c>
      <c r="F641" t="s">
        <v>83</v>
      </c>
      <c r="G641" t="s">
        <v>14</v>
      </c>
      <c r="H641" s="30">
        <v>60.449325982848201</v>
      </c>
      <c r="I641" s="61">
        <v>35.438442757425101</v>
      </c>
      <c r="J641" s="61">
        <v>28.248547431269877</v>
      </c>
      <c r="K641" s="58">
        <v>240.78</v>
      </c>
    </row>
    <row r="642" spans="1:11" x14ac:dyDescent="0.2">
      <c r="A642">
        <v>641</v>
      </c>
      <c r="B642" t="s">
        <v>668</v>
      </c>
      <c r="C642" t="s">
        <v>11</v>
      </c>
      <c r="D642">
        <v>75</v>
      </c>
      <c r="E642" t="s">
        <v>12</v>
      </c>
      <c r="F642" t="s">
        <v>13</v>
      </c>
      <c r="G642" t="s">
        <v>14</v>
      </c>
      <c r="H642" s="30">
        <v>76.176565329094103</v>
      </c>
      <c r="I642" s="61">
        <v>31.845741976224801</v>
      </c>
      <c r="J642" s="61">
        <v>32.015416692721729</v>
      </c>
      <c r="K642" s="58">
        <v>194.47</v>
      </c>
    </row>
    <row r="643" spans="1:11" x14ac:dyDescent="0.2">
      <c r="A643">
        <v>642</v>
      </c>
      <c r="B643" t="s">
        <v>669</v>
      </c>
      <c r="C643" t="s">
        <v>11</v>
      </c>
      <c r="D643">
        <v>75</v>
      </c>
      <c r="E643" t="s">
        <v>16</v>
      </c>
      <c r="F643" t="s">
        <v>13</v>
      </c>
      <c r="G643" t="s">
        <v>14</v>
      </c>
      <c r="H643" s="30">
        <v>76.176565329094103</v>
      </c>
      <c r="I643" s="61">
        <v>48.164133292827501</v>
      </c>
      <c r="J643" s="61">
        <v>50.508961069766244</v>
      </c>
      <c r="K643" s="58">
        <v>280.63</v>
      </c>
    </row>
    <row r="644" spans="1:11" x14ac:dyDescent="0.2">
      <c r="A644">
        <v>643</v>
      </c>
      <c r="B644" t="s">
        <v>670</v>
      </c>
      <c r="C644" t="s">
        <v>11</v>
      </c>
      <c r="D644">
        <v>75</v>
      </c>
      <c r="E644" t="s">
        <v>18</v>
      </c>
      <c r="F644" t="s">
        <v>13</v>
      </c>
      <c r="G644" t="s">
        <v>14</v>
      </c>
      <c r="H644" s="30">
        <v>76.176565329094103</v>
      </c>
      <c r="I644" s="61">
        <v>64.935884203577601</v>
      </c>
      <c r="J644" s="61">
        <v>69.1665558897908</v>
      </c>
      <c r="K644" s="58">
        <v>346.49</v>
      </c>
    </row>
    <row r="645" spans="1:11" x14ac:dyDescent="0.2">
      <c r="A645">
        <v>644</v>
      </c>
      <c r="B645" t="s">
        <v>671</v>
      </c>
      <c r="C645" t="s">
        <v>11</v>
      </c>
      <c r="D645">
        <v>75</v>
      </c>
      <c r="E645" t="s">
        <v>20</v>
      </c>
      <c r="F645" t="s">
        <v>13</v>
      </c>
      <c r="G645" t="s">
        <v>14</v>
      </c>
      <c r="H645" s="30">
        <v>76.176565329094103</v>
      </c>
      <c r="I645" s="61">
        <v>84.472014201921098</v>
      </c>
      <c r="J645" s="61">
        <v>92.671023808871723</v>
      </c>
      <c r="K645" s="58">
        <v>423.8</v>
      </c>
    </row>
    <row r="646" spans="1:11" x14ac:dyDescent="0.2">
      <c r="A646">
        <v>645</v>
      </c>
      <c r="B646" t="s">
        <v>672</v>
      </c>
      <c r="C646" t="s">
        <v>11</v>
      </c>
      <c r="D646">
        <v>75</v>
      </c>
      <c r="E646" t="s">
        <v>1133</v>
      </c>
      <c r="F646" t="s">
        <v>13</v>
      </c>
      <c r="G646" t="s">
        <v>14</v>
      </c>
      <c r="H646" s="30">
        <v>76.176565329094103</v>
      </c>
      <c r="I646" s="61">
        <v>104.669836667577</v>
      </c>
      <c r="J646" s="61">
        <v>108.4290617003879</v>
      </c>
      <c r="K646" s="58">
        <v>481.65</v>
      </c>
    </row>
    <row r="647" spans="1:11" x14ac:dyDescent="0.2">
      <c r="A647">
        <v>646</v>
      </c>
      <c r="B647" t="s">
        <v>673</v>
      </c>
      <c r="C647" t="s">
        <v>11</v>
      </c>
      <c r="D647">
        <v>75</v>
      </c>
      <c r="E647" t="s">
        <v>1134</v>
      </c>
      <c r="F647" t="s">
        <v>13</v>
      </c>
      <c r="G647" t="s">
        <v>23</v>
      </c>
      <c r="H647" s="30">
        <v>76.176565329094103</v>
      </c>
      <c r="I647" s="61">
        <v>127.61362488150201</v>
      </c>
      <c r="J647" s="61">
        <v>128.53774337310603</v>
      </c>
      <c r="K647" s="58">
        <v>615.15</v>
      </c>
    </row>
    <row r="648" spans="1:11" x14ac:dyDescent="0.2">
      <c r="A648">
        <v>647</v>
      </c>
      <c r="B648" t="s">
        <v>674</v>
      </c>
      <c r="C648" t="s">
        <v>11</v>
      </c>
      <c r="D648">
        <v>75</v>
      </c>
      <c r="E648" t="s">
        <v>25</v>
      </c>
      <c r="F648" t="s">
        <v>13</v>
      </c>
      <c r="G648" t="s">
        <v>23</v>
      </c>
      <c r="H648" s="30">
        <v>76.176565329094103</v>
      </c>
      <c r="I648" s="61">
        <v>105.265359231378</v>
      </c>
      <c r="J648" s="61">
        <v>99.625785299824059</v>
      </c>
      <c r="K648" s="58">
        <v>454.52</v>
      </c>
    </row>
    <row r="649" spans="1:11" x14ac:dyDescent="0.2">
      <c r="A649">
        <v>648</v>
      </c>
      <c r="B649" t="s">
        <v>675</v>
      </c>
      <c r="C649" t="s">
        <v>11</v>
      </c>
      <c r="D649">
        <v>75</v>
      </c>
      <c r="E649" t="s">
        <v>27</v>
      </c>
      <c r="F649" t="s">
        <v>13</v>
      </c>
      <c r="G649" t="s">
        <v>14</v>
      </c>
      <c r="H649" s="30">
        <v>76.176565329094103</v>
      </c>
      <c r="I649" s="61">
        <v>76.229888167718499</v>
      </c>
      <c r="J649" s="61">
        <v>80.559391421132148</v>
      </c>
      <c r="K649" s="58">
        <v>430.57</v>
      </c>
    </row>
    <row r="650" spans="1:11" x14ac:dyDescent="0.2">
      <c r="A650">
        <v>649</v>
      </c>
      <c r="B650" t="s">
        <v>676</v>
      </c>
      <c r="C650" t="s">
        <v>11</v>
      </c>
      <c r="D650">
        <v>75</v>
      </c>
      <c r="E650" t="s">
        <v>12</v>
      </c>
      <c r="F650" t="s">
        <v>29</v>
      </c>
      <c r="G650" t="s">
        <v>14</v>
      </c>
      <c r="H650" s="30">
        <v>76.176565329094103</v>
      </c>
      <c r="I650" s="61">
        <v>30.214341435114399</v>
      </c>
      <c r="J650" s="61">
        <v>30.381453649187407</v>
      </c>
      <c r="K650" s="58">
        <v>366.98</v>
      </c>
    </row>
    <row r="651" spans="1:11" x14ac:dyDescent="0.2">
      <c r="A651">
        <v>650</v>
      </c>
      <c r="B651" t="s">
        <v>677</v>
      </c>
      <c r="C651" t="s">
        <v>11</v>
      </c>
      <c r="D651">
        <v>75</v>
      </c>
      <c r="E651" t="s">
        <v>16</v>
      </c>
      <c r="F651" t="s">
        <v>29</v>
      </c>
      <c r="G651" t="s">
        <v>14</v>
      </c>
      <c r="H651" s="30">
        <v>76.176565329094103</v>
      </c>
      <c r="I651" s="61">
        <v>45.714868074706899</v>
      </c>
      <c r="J651" s="61">
        <v>48.013507393802058</v>
      </c>
      <c r="K651" s="58">
        <v>498.01</v>
      </c>
    </row>
    <row r="652" spans="1:11" x14ac:dyDescent="0.2">
      <c r="A652">
        <v>651</v>
      </c>
      <c r="B652" t="s">
        <v>678</v>
      </c>
      <c r="C652" t="s">
        <v>11</v>
      </c>
      <c r="D652">
        <v>75</v>
      </c>
      <c r="E652" t="s">
        <v>18</v>
      </c>
      <c r="F652" t="s">
        <v>29</v>
      </c>
      <c r="G652" t="s">
        <v>14</v>
      </c>
      <c r="H652" s="30">
        <v>76.176565329094103</v>
      </c>
      <c r="I652" s="61">
        <v>61.661138757458602</v>
      </c>
      <c r="J652" s="61">
        <v>65.793630779975729</v>
      </c>
      <c r="K652" s="58">
        <v>588.65</v>
      </c>
    </row>
    <row r="653" spans="1:11" x14ac:dyDescent="0.2">
      <c r="A653">
        <v>652</v>
      </c>
      <c r="B653" t="s">
        <v>679</v>
      </c>
      <c r="C653" t="s">
        <v>11</v>
      </c>
      <c r="D653">
        <v>75</v>
      </c>
      <c r="E653" t="s">
        <v>20</v>
      </c>
      <c r="F653" t="s">
        <v>29</v>
      </c>
      <c r="G653" t="s">
        <v>14</v>
      </c>
      <c r="H653" s="30">
        <v>76.176565329094103</v>
      </c>
      <c r="I653" s="61">
        <v>80.238173553117903</v>
      </c>
      <c r="J653" s="61">
        <v>88.22110094972362</v>
      </c>
      <c r="K653" s="58">
        <v>668.43</v>
      </c>
    </row>
    <row r="654" spans="1:11" x14ac:dyDescent="0.2">
      <c r="A654">
        <v>653</v>
      </c>
      <c r="B654" t="s">
        <v>680</v>
      </c>
      <c r="C654" t="s">
        <v>11</v>
      </c>
      <c r="D654">
        <v>75</v>
      </c>
      <c r="E654" t="s">
        <v>1133</v>
      </c>
      <c r="F654" t="s">
        <v>29</v>
      </c>
      <c r="G654" t="s">
        <v>14</v>
      </c>
      <c r="H654" s="30">
        <v>76.176565329094103</v>
      </c>
      <c r="I654" s="61">
        <v>99.464907184448194</v>
      </c>
      <c r="J654" s="61">
        <v>103.11593818635239</v>
      </c>
      <c r="K654" s="58">
        <v>769.55</v>
      </c>
    </row>
    <row r="655" spans="1:11" x14ac:dyDescent="0.2">
      <c r="A655">
        <v>654</v>
      </c>
      <c r="B655" t="s">
        <v>681</v>
      </c>
      <c r="C655" t="s">
        <v>11</v>
      </c>
      <c r="D655">
        <v>75</v>
      </c>
      <c r="E655" t="s">
        <v>1134</v>
      </c>
      <c r="F655" t="s">
        <v>29</v>
      </c>
      <c r="G655" t="s">
        <v>23</v>
      </c>
      <c r="H655" s="30">
        <v>76.176565329094103</v>
      </c>
      <c r="I655" s="61">
        <v>121.123469867994</v>
      </c>
      <c r="J655" s="61">
        <v>122.01815773658737</v>
      </c>
      <c r="K655" s="58">
        <v>1101.4100000000001</v>
      </c>
    </row>
    <row r="656" spans="1:11" x14ac:dyDescent="0.2">
      <c r="A656">
        <v>655</v>
      </c>
      <c r="B656" t="s">
        <v>682</v>
      </c>
      <c r="C656" t="s">
        <v>11</v>
      </c>
      <c r="D656">
        <v>75</v>
      </c>
      <c r="E656" t="s">
        <v>25</v>
      </c>
      <c r="F656" t="s">
        <v>29</v>
      </c>
      <c r="G656" t="s">
        <v>23</v>
      </c>
      <c r="H656" s="30">
        <v>76.176565329094103</v>
      </c>
      <c r="I656" s="61">
        <v>99.926183113606299</v>
      </c>
      <c r="J656" s="61">
        <v>94.45256133739187</v>
      </c>
      <c r="K656" s="58">
        <v>837.13</v>
      </c>
    </row>
    <row r="657" spans="1:11" x14ac:dyDescent="0.2">
      <c r="A657">
        <v>656</v>
      </c>
      <c r="B657" t="s">
        <v>683</v>
      </c>
      <c r="C657" t="s">
        <v>11</v>
      </c>
      <c r="D657">
        <v>75</v>
      </c>
      <c r="E657" t="s">
        <v>27</v>
      </c>
      <c r="F657" t="s">
        <v>29</v>
      </c>
      <c r="G657" t="s">
        <v>14</v>
      </c>
      <c r="H657" s="30">
        <v>76.176565329094103</v>
      </c>
      <c r="I657" s="61">
        <v>72.2991420849457</v>
      </c>
      <c r="J657" s="61">
        <v>76.516982232478682</v>
      </c>
      <c r="K657" s="58">
        <v>693.62</v>
      </c>
    </row>
    <row r="658" spans="1:11" x14ac:dyDescent="0.2">
      <c r="A658">
        <v>657</v>
      </c>
      <c r="B658" t="s">
        <v>684</v>
      </c>
      <c r="C658" t="s">
        <v>11</v>
      </c>
      <c r="D658">
        <v>75</v>
      </c>
      <c r="E658" t="s">
        <v>12</v>
      </c>
      <c r="F658" t="s">
        <v>38</v>
      </c>
      <c r="G658" t="s">
        <v>14</v>
      </c>
      <c r="H658" s="30">
        <v>76.176565329094103</v>
      </c>
      <c r="I658" s="61">
        <v>33.132362934296701</v>
      </c>
      <c r="J658" s="61">
        <v>33.304058594909208</v>
      </c>
      <c r="K658" s="58">
        <v>294.08999999999997</v>
      </c>
    </row>
    <row r="659" spans="1:11" x14ac:dyDescent="0.2">
      <c r="A659">
        <v>658</v>
      </c>
      <c r="B659" t="s">
        <v>685</v>
      </c>
      <c r="C659" t="s">
        <v>11</v>
      </c>
      <c r="D659">
        <v>75</v>
      </c>
      <c r="E659" t="s">
        <v>16</v>
      </c>
      <c r="F659" t="s">
        <v>38</v>
      </c>
      <c r="G659" t="s">
        <v>14</v>
      </c>
      <c r="H659" s="30">
        <v>76.176565329094103</v>
      </c>
      <c r="I659" s="61">
        <v>50.096303756824199</v>
      </c>
      <c r="J659" s="61">
        <v>52.477568573476987</v>
      </c>
      <c r="K659" s="58">
        <v>400.82</v>
      </c>
    </row>
    <row r="660" spans="1:11" x14ac:dyDescent="0.2">
      <c r="A660">
        <v>659</v>
      </c>
      <c r="B660" t="s">
        <v>686</v>
      </c>
      <c r="C660" t="s">
        <v>11</v>
      </c>
      <c r="D660">
        <v>75</v>
      </c>
      <c r="E660" t="s">
        <v>18</v>
      </c>
      <c r="F660" t="s">
        <v>38</v>
      </c>
      <c r="G660" t="s">
        <v>14</v>
      </c>
      <c r="H660" s="30">
        <v>76.176565329094103</v>
      </c>
      <c r="I660" s="61">
        <v>67.520098728988302</v>
      </c>
      <c r="J660" s="61">
        <v>71.828247372478955</v>
      </c>
      <c r="K660" s="58">
        <v>474.43</v>
      </c>
    </row>
    <row r="661" spans="1:11" x14ac:dyDescent="0.2">
      <c r="A661">
        <v>660</v>
      </c>
      <c r="B661" t="s">
        <v>687</v>
      </c>
      <c r="C661" t="s">
        <v>11</v>
      </c>
      <c r="D661">
        <v>75</v>
      </c>
      <c r="E661" t="s">
        <v>20</v>
      </c>
      <c r="F661" t="s">
        <v>38</v>
      </c>
      <c r="G661" t="s">
        <v>14</v>
      </c>
      <c r="H661" s="30">
        <v>76.176565329094103</v>
      </c>
      <c r="I661" s="61">
        <v>87.813918094077806</v>
      </c>
      <c r="J661" s="61">
        <v>96.183488201452946</v>
      </c>
      <c r="K661" s="58">
        <v>559.58000000000004</v>
      </c>
    </row>
    <row r="662" spans="1:11" x14ac:dyDescent="0.2">
      <c r="A662">
        <v>661</v>
      </c>
      <c r="B662" t="s">
        <v>688</v>
      </c>
      <c r="C662" t="s">
        <v>11</v>
      </c>
      <c r="D662">
        <v>75</v>
      </c>
      <c r="E662" t="s">
        <v>1133</v>
      </c>
      <c r="F662" t="s">
        <v>38</v>
      </c>
      <c r="G662" t="s">
        <v>14</v>
      </c>
      <c r="H662" s="30">
        <v>76.176565329094103</v>
      </c>
      <c r="I662" s="61">
        <v>108.779616341965</v>
      </c>
      <c r="J662" s="61">
        <v>112.62427070298327</v>
      </c>
      <c r="K662" s="58">
        <v>664.54</v>
      </c>
    </row>
    <row r="663" spans="1:11" x14ac:dyDescent="0.2">
      <c r="A663">
        <v>662</v>
      </c>
      <c r="B663" t="s">
        <v>689</v>
      </c>
      <c r="C663" t="s">
        <v>11</v>
      </c>
      <c r="D663">
        <v>75</v>
      </c>
      <c r="E663" t="s">
        <v>1134</v>
      </c>
      <c r="F663" t="s">
        <v>38</v>
      </c>
      <c r="G663" t="s">
        <v>23</v>
      </c>
      <c r="H663" s="30">
        <v>76.176565329094103</v>
      </c>
      <c r="I663" s="61">
        <v>132.73354209981301</v>
      </c>
      <c r="J663" s="61">
        <v>133.68087765683137</v>
      </c>
      <c r="K663" s="58">
        <v>810.98</v>
      </c>
    </row>
    <row r="664" spans="1:11" x14ac:dyDescent="0.2">
      <c r="A664">
        <v>663</v>
      </c>
      <c r="B664" t="s">
        <v>690</v>
      </c>
      <c r="C664" t="s">
        <v>11</v>
      </c>
      <c r="D664">
        <v>75</v>
      </c>
      <c r="E664" t="s">
        <v>25</v>
      </c>
      <c r="F664" t="s">
        <v>38</v>
      </c>
      <c r="G664" t="s">
        <v>23</v>
      </c>
      <c r="H664" s="30">
        <v>76.176565329094103</v>
      </c>
      <c r="I664" s="61">
        <v>109.477734677621</v>
      </c>
      <c r="J664" s="61">
        <v>103.70723178455998</v>
      </c>
      <c r="K664" s="58">
        <v>639.77</v>
      </c>
    </row>
    <row r="665" spans="1:11" x14ac:dyDescent="0.2">
      <c r="A665">
        <v>664</v>
      </c>
      <c r="B665" t="s">
        <v>691</v>
      </c>
      <c r="C665" t="s">
        <v>11</v>
      </c>
      <c r="D665">
        <v>75</v>
      </c>
      <c r="E665" t="s">
        <v>27</v>
      </c>
      <c r="F665" t="s">
        <v>38</v>
      </c>
      <c r="G665" t="s">
        <v>14</v>
      </c>
      <c r="H665" s="30">
        <v>76.176565329094103</v>
      </c>
      <c r="I665" s="61">
        <v>79.329183217587101</v>
      </c>
      <c r="J665" s="61">
        <v>83.746730039326252</v>
      </c>
      <c r="K665" s="58">
        <v>588.03</v>
      </c>
    </row>
    <row r="666" spans="1:11" x14ac:dyDescent="0.2">
      <c r="A666">
        <v>665</v>
      </c>
      <c r="B666" t="s">
        <v>692</v>
      </c>
      <c r="C666" t="s">
        <v>11</v>
      </c>
      <c r="D666">
        <v>75</v>
      </c>
      <c r="E666" t="s">
        <v>12</v>
      </c>
      <c r="F666" t="s">
        <v>47</v>
      </c>
      <c r="G666" t="s">
        <v>14</v>
      </c>
      <c r="H666" s="30">
        <v>76.176565329094103</v>
      </c>
      <c r="I666" s="61">
        <v>27.796415592398098</v>
      </c>
      <c r="J666" s="61">
        <v>27.95972987906049</v>
      </c>
      <c r="K666" s="58">
        <v>199.65</v>
      </c>
    </row>
    <row r="667" spans="1:11" x14ac:dyDescent="0.2">
      <c r="A667">
        <v>666</v>
      </c>
      <c r="B667" t="s">
        <v>693</v>
      </c>
      <c r="C667" t="s">
        <v>11</v>
      </c>
      <c r="D667">
        <v>75</v>
      </c>
      <c r="E667" t="s">
        <v>16</v>
      </c>
      <c r="F667" t="s">
        <v>47</v>
      </c>
      <c r="G667" t="s">
        <v>14</v>
      </c>
      <c r="H667" s="30">
        <v>76.176565329094103</v>
      </c>
      <c r="I667" s="61">
        <v>42.0562742057527</v>
      </c>
      <c r="J667" s="61">
        <v>44.285919441466149</v>
      </c>
      <c r="K667" s="58">
        <v>289.19</v>
      </c>
    </row>
    <row r="668" spans="1:11" x14ac:dyDescent="0.2">
      <c r="A668">
        <v>667</v>
      </c>
      <c r="B668" t="s">
        <v>694</v>
      </c>
      <c r="C668" t="s">
        <v>11</v>
      </c>
      <c r="D668">
        <v>75</v>
      </c>
      <c r="E668" t="s">
        <v>18</v>
      </c>
      <c r="F668" t="s">
        <v>47</v>
      </c>
      <c r="G668" t="s">
        <v>14</v>
      </c>
      <c r="H668" s="30">
        <v>76.176565329094103</v>
      </c>
      <c r="I668" s="61">
        <v>56.7260102134832</v>
      </c>
      <c r="J668" s="61">
        <v>60.710542869778806</v>
      </c>
      <c r="K668" s="58">
        <v>341.8</v>
      </c>
    </row>
    <row r="669" spans="1:11" x14ac:dyDescent="0.2">
      <c r="A669">
        <v>668</v>
      </c>
      <c r="B669" t="s">
        <v>695</v>
      </c>
      <c r="C669" t="s">
        <v>11</v>
      </c>
      <c r="D669">
        <v>75</v>
      </c>
      <c r="E669" t="s">
        <v>20</v>
      </c>
      <c r="F669" t="s">
        <v>47</v>
      </c>
      <c r="G669" t="s">
        <v>14</v>
      </c>
      <c r="H669" s="30">
        <v>76.176565329094103</v>
      </c>
      <c r="I669" s="61">
        <v>73.815880984610303</v>
      </c>
      <c r="J669" s="61">
        <v>81.471034312988564</v>
      </c>
      <c r="K669" s="58">
        <v>390.82</v>
      </c>
    </row>
    <row r="670" spans="1:11" x14ac:dyDescent="0.2">
      <c r="A670">
        <v>669</v>
      </c>
      <c r="B670" t="s">
        <v>696</v>
      </c>
      <c r="C670" t="s">
        <v>11</v>
      </c>
      <c r="D670">
        <v>75</v>
      </c>
      <c r="E670" t="s">
        <v>1133</v>
      </c>
      <c r="F670" t="s">
        <v>47</v>
      </c>
      <c r="G670" t="s">
        <v>14</v>
      </c>
      <c r="H670" s="30">
        <v>76.176565329094103</v>
      </c>
      <c r="I670" s="61">
        <v>91.503183005721695</v>
      </c>
      <c r="J670" s="61">
        <v>94.988714929366353</v>
      </c>
      <c r="K670" s="58">
        <v>440.43</v>
      </c>
    </row>
    <row r="671" spans="1:11" x14ac:dyDescent="0.2">
      <c r="A671">
        <v>670</v>
      </c>
      <c r="B671" t="s">
        <v>697</v>
      </c>
      <c r="C671" t="s">
        <v>11</v>
      </c>
      <c r="D671">
        <v>75</v>
      </c>
      <c r="E671" t="s">
        <v>1134</v>
      </c>
      <c r="F671" t="s">
        <v>47</v>
      </c>
      <c r="G671" t="s">
        <v>23</v>
      </c>
      <c r="H671" s="30">
        <v>76.176565329094103</v>
      </c>
      <c r="I671" s="61">
        <v>111.42987979594599</v>
      </c>
      <c r="J671" s="61">
        <v>112.28061056421794</v>
      </c>
      <c r="K671" s="58">
        <v>520.69000000000005</v>
      </c>
    </row>
    <row r="672" spans="1:11" x14ac:dyDescent="0.2">
      <c r="A672">
        <v>671</v>
      </c>
      <c r="B672" t="s">
        <v>698</v>
      </c>
      <c r="C672" t="s">
        <v>11</v>
      </c>
      <c r="D672">
        <v>75</v>
      </c>
      <c r="E672" t="s">
        <v>25</v>
      </c>
      <c r="F672" t="s">
        <v>47</v>
      </c>
      <c r="G672" t="s">
        <v>23</v>
      </c>
      <c r="H672" s="30">
        <v>76.176565329094103</v>
      </c>
      <c r="I672" s="61">
        <v>91.928845516327499</v>
      </c>
      <c r="J672" s="61">
        <v>86.70379681243196</v>
      </c>
      <c r="K672" s="58">
        <v>388.25</v>
      </c>
    </row>
    <row r="673" spans="1:11" x14ac:dyDescent="0.2">
      <c r="A673">
        <v>672</v>
      </c>
      <c r="B673" t="s">
        <v>699</v>
      </c>
      <c r="C673" t="s">
        <v>11</v>
      </c>
      <c r="D673">
        <v>75</v>
      </c>
      <c r="E673" t="s">
        <v>27</v>
      </c>
      <c r="F673" t="s">
        <v>47</v>
      </c>
      <c r="G673" t="s">
        <v>14</v>
      </c>
      <c r="H673" s="30">
        <v>76.176565329094103</v>
      </c>
      <c r="I673" s="61">
        <v>66.513668266316301</v>
      </c>
      <c r="J673" s="61">
        <v>70.567156923833039</v>
      </c>
      <c r="K673" s="58">
        <v>421.58</v>
      </c>
    </row>
    <row r="674" spans="1:11" x14ac:dyDescent="0.2">
      <c r="A674">
        <v>673</v>
      </c>
      <c r="B674" t="s">
        <v>700</v>
      </c>
      <c r="C674" t="s">
        <v>11</v>
      </c>
      <c r="D674">
        <v>75</v>
      </c>
      <c r="E674" t="s">
        <v>12</v>
      </c>
      <c r="F674" t="s">
        <v>56</v>
      </c>
      <c r="G674" t="s">
        <v>14</v>
      </c>
      <c r="H674" s="30">
        <v>76.176565329094103</v>
      </c>
      <c r="I674" s="61">
        <v>29.8525077323144</v>
      </c>
      <c r="J674" s="61">
        <v>30.019051600529295</v>
      </c>
      <c r="K674" s="58">
        <v>207.25</v>
      </c>
    </row>
    <row r="675" spans="1:11" x14ac:dyDescent="0.2">
      <c r="A675">
        <v>674</v>
      </c>
      <c r="B675" t="s">
        <v>701</v>
      </c>
      <c r="C675" t="s">
        <v>11</v>
      </c>
      <c r="D675">
        <v>75</v>
      </c>
      <c r="E675" t="s">
        <v>16</v>
      </c>
      <c r="F675" t="s">
        <v>56</v>
      </c>
      <c r="G675" t="s">
        <v>14</v>
      </c>
      <c r="H675" s="30">
        <v>76.176565329094103</v>
      </c>
      <c r="I675" s="61">
        <v>45.166825805914797</v>
      </c>
      <c r="J675" s="61">
        <v>47.455130095940291</v>
      </c>
      <c r="K675" s="58">
        <v>298.02</v>
      </c>
    </row>
    <row r="676" spans="1:11" x14ac:dyDescent="0.2">
      <c r="A676">
        <v>675</v>
      </c>
      <c r="B676" t="s">
        <v>702</v>
      </c>
      <c r="C676" t="s">
        <v>11</v>
      </c>
      <c r="D676">
        <v>75</v>
      </c>
      <c r="E676" t="s">
        <v>18</v>
      </c>
      <c r="F676" t="s">
        <v>56</v>
      </c>
      <c r="G676" t="s">
        <v>14</v>
      </c>
      <c r="H676" s="30">
        <v>76.176565329094103</v>
      </c>
      <c r="I676" s="61">
        <v>60.921048002667398</v>
      </c>
      <c r="J676" s="61">
        <v>65.031351472637283</v>
      </c>
      <c r="K676" s="58">
        <v>363.77</v>
      </c>
    </row>
    <row r="677" spans="1:11" x14ac:dyDescent="0.2">
      <c r="A677">
        <v>676</v>
      </c>
      <c r="B677" t="s">
        <v>703</v>
      </c>
      <c r="C677" t="s">
        <v>11</v>
      </c>
      <c r="D677">
        <v>75</v>
      </c>
      <c r="E677" t="s">
        <v>20</v>
      </c>
      <c r="F677" t="s">
        <v>56</v>
      </c>
      <c r="G677" t="s">
        <v>14</v>
      </c>
      <c r="H677" s="30">
        <v>76.176565329094103</v>
      </c>
      <c r="I677" s="61">
        <v>79.274271795223797</v>
      </c>
      <c r="J677" s="61">
        <v>87.208004609492065</v>
      </c>
      <c r="K677" s="58">
        <v>404.49</v>
      </c>
    </row>
    <row r="678" spans="1:11" x14ac:dyDescent="0.2">
      <c r="A678">
        <v>677</v>
      </c>
      <c r="B678" t="s">
        <v>704</v>
      </c>
      <c r="C678" t="s">
        <v>11</v>
      </c>
      <c r="D678">
        <v>75</v>
      </c>
      <c r="E678" t="s">
        <v>1133</v>
      </c>
      <c r="F678" t="s">
        <v>56</v>
      </c>
      <c r="G678" t="s">
        <v>14</v>
      </c>
      <c r="H678" s="30">
        <v>76.176565329094103</v>
      </c>
      <c r="I678" s="61">
        <v>98.268708622583006</v>
      </c>
      <c r="J678" s="61">
        <v>101.8948744376307</v>
      </c>
      <c r="K678" s="58">
        <v>464.77</v>
      </c>
    </row>
    <row r="679" spans="1:11" x14ac:dyDescent="0.2">
      <c r="A679">
        <v>678</v>
      </c>
      <c r="B679" t="s">
        <v>705</v>
      </c>
      <c r="C679" t="s">
        <v>11</v>
      </c>
      <c r="D679">
        <v>75</v>
      </c>
      <c r="E679" t="s">
        <v>1134</v>
      </c>
      <c r="F679" t="s">
        <v>56</v>
      </c>
      <c r="G679" t="s">
        <v>23</v>
      </c>
      <c r="H679" s="30">
        <v>76.176565329094103</v>
      </c>
      <c r="I679" s="61">
        <v>119.67143082690001</v>
      </c>
      <c r="J679" s="61">
        <v>120.55953419735329</v>
      </c>
      <c r="K679" s="58">
        <v>710.04</v>
      </c>
    </row>
    <row r="680" spans="1:11" x14ac:dyDescent="0.2">
      <c r="A680">
        <v>679</v>
      </c>
      <c r="B680" t="s">
        <v>706</v>
      </c>
      <c r="C680" t="s">
        <v>11</v>
      </c>
      <c r="D680">
        <v>75</v>
      </c>
      <c r="E680" t="s">
        <v>25</v>
      </c>
      <c r="F680" t="s">
        <v>56</v>
      </c>
      <c r="G680" t="s">
        <v>23</v>
      </c>
      <c r="H680" s="30">
        <v>76.176565329094103</v>
      </c>
      <c r="I680" s="61">
        <v>98.727796841389093</v>
      </c>
      <c r="J680" s="61">
        <v>93.291423281082302</v>
      </c>
      <c r="K680" s="58">
        <v>517.66</v>
      </c>
    </row>
    <row r="681" spans="1:11" x14ac:dyDescent="0.2">
      <c r="A681">
        <v>680</v>
      </c>
      <c r="B681" t="s">
        <v>707</v>
      </c>
      <c r="C681" t="s">
        <v>11</v>
      </c>
      <c r="D681">
        <v>75</v>
      </c>
      <c r="E681" t="s">
        <v>27</v>
      </c>
      <c r="F681" t="s">
        <v>56</v>
      </c>
      <c r="G681" t="s">
        <v>14</v>
      </c>
      <c r="H681" s="30">
        <v>76.176565329094103</v>
      </c>
      <c r="I681" s="61">
        <v>71.434141412863795</v>
      </c>
      <c r="J681" s="61">
        <v>75.627408957740812</v>
      </c>
      <c r="K681" s="58">
        <v>440.95</v>
      </c>
    </row>
    <row r="682" spans="1:11" x14ac:dyDescent="0.2">
      <c r="A682">
        <v>681</v>
      </c>
      <c r="B682" t="s">
        <v>708</v>
      </c>
      <c r="C682" t="s">
        <v>11</v>
      </c>
      <c r="D682">
        <v>75</v>
      </c>
      <c r="E682" t="s">
        <v>12</v>
      </c>
      <c r="F682" t="s">
        <v>65</v>
      </c>
      <c r="G682" t="s">
        <v>14</v>
      </c>
      <c r="H682" s="30">
        <v>76.176565329094103</v>
      </c>
      <c r="I682" s="61">
        <v>30.9641944467188</v>
      </c>
      <c r="J682" s="61">
        <v>31.132484483228069</v>
      </c>
      <c r="K682" s="58">
        <v>222.33</v>
      </c>
    </row>
    <row r="683" spans="1:11" x14ac:dyDescent="0.2">
      <c r="A683">
        <v>682</v>
      </c>
      <c r="B683" t="s">
        <v>709</v>
      </c>
      <c r="C683" t="s">
        <v>11</v>
      </c>
      <c r="D683">
        <v>75</v>
      </c>
      <c r="E683" t="s">
        <v>16</v>
      </c>
      <c r="F683" t="s">
        <v>65</v>
      </c>
      <c r="G683" t="s">
        <v>14</v>
      </c>
      <c r="H683" s="30">
        <v>76.176565329094103</v>
      </c>
      <c r="I683" s="61">
        <v>46.827984180450798</v>
      </c>
      <c r="J683" s="61">
        <v>49.147614740488265</v>
      </c>
      <c r="K683" s="58">
        <v>314.79000000000002</v>
      </c>
    </row>
    <row r="684" spans="1:11" x14ac:dyDescent="0.2">
      <c r="A684">
        <v>683</v>
      </c>
      <c r="B684" t="s">
        <v>710</v>
      </c>
      <c r="C684" t="s">
        <v>11</v>
      </c>
      <c r="D684">
        <v>75</v>
      </c>
      <c r="E684" t="s">
        <v>18</v>
      </c>
      <c r="F684" t="s">
        <v>65</v>
      </c>
      <c r="G684" t="s">
        <v>14</v>
      </c>
      <c r="H684" s="30">
        <v>76.176565329094103</v>
      </c>
      <c r="I684" s="61">
        <v>63.130104663178997</v>
      </c>
      <c r="J684" s="61">
        <v>67.306637537413479</v>
      </c>
      <c r="K684" s="58">
        <v>377.63</v>
      </c>
    </row>
    <row r="685" spans="1:11" x14ac:dyDescent="0.2">
      <c r="A685">
        <v>684</v>
      </c>
      <c r="B685" t="s">
        <v>711</v>
      </c>
      <c r="C685" t="s">
        <v>11</v>
      </c>
      <c r="D685">
        <v>75</v>
      </c>
      <c r="E685" t="s">
        <v>20</v>
      </c>
      <c r="F685" t="s">
        <v>65</v>
      </c>
      <c r="G685" t="s">
        <v>14</v>
      </c>
      <c r="H685" s="30">
        <v>76.176565329094103</v>
      </c>
      <c r="I685" s="61">
        <v>82.118813411897605</v>
      </c>
      <c r="J685" s="61">
        <v>90.197722885122744</v>
      </c>
      <c r="K685" s="58">
        <v>437.69</v>
      </c>
    </row>
    <row r="686" spans="1:11" x14ac:dyDescent="0.2">
      <c r="A686">
        <v>685</v>
      </c>
      <c r="B686" t="s">
        <v>712</v>
      </c>
      <c r="C686" t="s">
        <v>11</v>
      </c>
      <c r="D686">
        <v>75</v>
      </c>
      <c r="E686" t="s">
        <v>1133</v>
      </c>
      <c r="F686" t="s">
        <v>65</v>
      </c>
      <c r="G686" t="s">
        <v>14</v>
      </c>
      <c r="H686" s="30">
        <v>76.176565329094103</v>
      </c>
      <c r="I686" s="61">
        <v>101.747425107936</v>
      </c>
      <c r="J686" s="61">
        <v>105.44590244231398</v>
      </c>
      <c r="K686" s="58">
        <v>499.54</v>
      </c>
    </row>
    <row r="687" spans="1:11" x14ac:dyDescent="0.2">
      <c r="A687">
        <v>686</v>
      </c>
      <c r="B687" t="s">
        <v>713</v>
      </c>
      <c r="C687" t="s">
        <v>11</v>
      </c>
      <c r="D687">
        <v>75</v>
      </c>
      <c r="E687" t="s">
        <v>1134</v>
      </c>
      <c r="F687" t="s">
        <v>65</v>
      </c>
      <c r="G687" t="s">
        <v>23</v>
      </c>
      <c r="H687" s="30">
        <v>76.176565329094103</v>
      </c>
      <c r="I687" s="61">
        <v>124.07353062650699</v>
      </c>
      <c r="J687" s="61">
        <v>124.98159600701825</v>
      </c>
      <c r="K687" s="58">
        <v>651.6</v>
      </c>
    </row>
    <row r="688" spans="1:11" x14ac:dyDescent="0.2">
      <c r="A688">
        <v>687</v>
      </c>
      <c r="B688" t="s">
        <v>714</v>
      </c>
      <c r="C688" t="s">
        <v>11</v>
      </c>
      <c r="D688">
        <v>75</v>
      </c>
      <c r="E688" t="s">
        <v>25</v>
      </c>
      <c r="F688" t="s">
        <v>65</v>
      </c>
      <c r="G688" t="s">
        <v>23</v>
      </c>
      <c r="H688" s="30">
        <v>76.176565329094103</v>
      </c>
      <c r="I688" s="61">
        <v>102.342933483061</v>
      </c>
      <c r="J688" s="61">
        <v>96.794194324710872</v>
      </c>
      <c r="K688" s="58">
        <v>445.77</v>
      </c>
    </row>
    <row r="689" spans="1:11" x14ac:dyDescent="0.2">
      <c r="A689">
        <v>688</v>
      </c>
      <c r="B689" t="s">
        <v>715</v>
      </c>
      <c r="C689" t="s">
        <v>11</v>
      </c>
      <c r="D689">
        <v>75</v>
      </c>
      <c r="E689" t="s">
        <v>27</v>
      </c>
      <c r="F689" t="s">
        <v>65</v>
      </c>
      <c r="G689" t="s">
        <v>14</v>
      </c>
      <c r="H689" s="30">
        <v>76.176565329094103</v>
      </c>
      <c r="I689" s="61">
        <v>74.123787671423798</v>
      </c>
      <c r="J689" s="61">
        <v>78.393461641093126</v>
      </c>
      <c r="K689" s="58">
        <v>459</v>
      </c>
    </row>
    <row r="690" spans="1:11" x14ac:dyDescent="0.2">
      <c r="A690">
        <v>689</v>
      </c>
      <c r="B690" t="s">
        <v>716</v>
      </c>
      <c r="C690" t="s">
        <v>11</v>
      </c>
      <c r="D690">
        <v>75</v>
      </c>
      <c r="E690" t="s">
        <v>12</v>
      </c>
      <c r="F690" t="s">
        <v>74</v>
      </c>
      <c r="G690" t="s">
        <v>14</v>
      </c>
      <c r="H690" s="30">
        <v>76.176565329094103</v>
      </c>
      <c r="I690" s="61">
        <v>29.080738651715301</v>
      </c>
      <c r="J690" s="61">
        <v>29.246070273096947</v>
      </c>
      <c r="K690" s="58">
        <v>256.79000000000002</v>
      </c>
    </row>
    <row r="691" spans="1:11" x14ac:dyDescent="0.2">
      <c r="A691">
        <v>690</v>
      </c>
      <c r="B691" t="s">
        <v>717</v>
      </c>
      <c r="C691" t="s">
        <v>11</v>
      </c>
      <c r="D691">
        <v>75</v>
      </c>
      <c r="E691" t="s">
        <v>16</v>
      </c>
      <c r="F691" t="s">
        <v>74</v>
      </c>
      <c r="G691" t="s">
        <v>14</v>
      </c>
      <c r="H691" s="30">
        <v>76.176565329094103</v>
      </c>
      <c r="I691" s="61">
        <v>43.948845522699301</v>
      </c>
      <c r="J691" s="61">
        <v>46.214181033946005</v>
      </c>
      <c r="K691" s="58">
        <v>354.4</v>
      </c>
    </row>
    <row r="692" spans="1:11" x14ac:dyDescent="0.2">
      <c r="A692">
        <v>691</v>
      </c>
      <c r="B692" t="s">
        <v>718</v>
      </c>
      <c r="C692" t="s">
        <v>11</v>
      </c>
      <c r="D692">
        <v>75</v>
      </c>
      <c r="E692" t="s">
        <v>18</v>
      </c>
      <c r="F692" t="s">
        <v>74</v>
      </c>
      <c r="G692" t="s">
        <v>14</v>
      </c>
      <c r="H692" s="30">
        <v>76.176565329094103</v>
      </c>
      <c r="I692" s="61">
        <v>59.202229220873498</v>
      </c>
      <c r="J692" s="61">
        <v>63.261001036634639</v>
      </c>
      <c r="K692" s="58">
        <v>409.47</v>
      </c>
    </row>
    <row r="693" spans="1:11" x14ac:dyDescent="0.2">
      <c r="A693">
        <v>692</v>
      </c>
      <c r="B693" t="s">
        <v>719</v>
      </c>
      <c r="C693" t="s">
        <v>11</v>
      </c>
      <c r="D693">
        <v>75</v>
      </c>
      <c r="E693" t="s">
        <v>20</v>
      </c>
      <c r="F693" t="s">
        <v>74</v>
      </c>
      <c r="G693" t="s">
        <v>14</v>
      </c>
      <c r="H693" s="30">
        <v>76.176565329094103</v>
      </c>
      <c r="I693" s="61">
        <v>76.965333064823696</v>
      </c>
      <c r="J693" s="61">
        <v>84.781224744811936</v>
      </c>
      <c r="K693" s="58">
        <v>460.63</v>
      </c>
    </row>
    <row r="694" spans="1:11" x14ac:dyDescent="0.2">
      <c r="A694">
        <v>693</v>
      </c>
      <c r="B694" t="s">
        <v>720</v>
      </c>
      <c r="C694" t="s">
        <v>11</v>
      </c>
      <c r="D694">
        <v>75</v>
      </c>
      <c r="E694" t="s">
        <v>1133</v>
      </c>
      <c r="F694" t="s">
        <v>74</v>
      </c>
      <c r="G694" t="s">
        <v>14</v>
      </c>
      <c r="H694" s="30">
        <v>76.176565329094103</v>
      </c>
      <c r="I694" s="61">
        <v>95.2925527603782</v>
      </c>
      <c r="J694" s="61">
        <v>98.856853702831131</v>
      </c>
      <c r="K694" s="58">
        <v>518</v>
      </c>
    </row>
    <row r="695" spans="1:11" x14ac:dyDescent="0.2">
      <c r="A695">
        <v>694</v>
      </c>
      <c r="B695" t="s">
        <v>721</v>
      </c>
      <c r="C695" t="s">
        <v>11</v>
      </c>
      <c r="D695">
        <v>75</v>
      </c>
      <c r="E695" t="s">
        <v>1134</v>
      </c>
      <c r="F695" t="s">
        <v>74</v>
      </c>
      <c r="G695" t="s">
        <v>23</v>
      </c>
      <c r="H695" s="30">
        <v>76.176565329094103</v>
      </c>
      <c r="I695" s="61">
        <v>116.446246578707</v>
      </c>
      <c r="J695" s="61">
        <v>117.31972484674736</v>
      </c>
      <c r="K695" s="58">
        <v>695.82</v>
      </c>
    </row>
    <row r="696" spans="1:11" x14ac:dyDescent="0.2">
      <c r="A696">
        <v>695</v>
      </c>
      <c r="B696" t="s">
        <v>722</v>
      </c>
      <c r="C696" t="s">
        <v>11</v>
      </c>
      <c r="D696">
        <v>75</v>
      </c>
      <c r="E696" t="s">
        <v>25</v>
      </c>
      <c r="F696" t="s">
        <v>74</v>
      </c>
      <c r="G696" t="s">
        <v>23</v>
      </c>
      <c r="H696" s="30">
        <v>76.176565329094103</v>
      </c>
      <c r="I696" s="61">
        <v>96.027104431862</v>
      </c>
      <c r="J696" s="61">
        <v>90.674673733971446</v>
      </c>
      <c r="K696" s="58">
        <v>539.88</v>
      </c>
    </row>
    <row r="697" spans="1:11" x14ac:dyDescent="0.2">
      <c r="A697">
        <v>696</v>
      </c>
      <c r="B697" t="s">
        <v>723</v>
      </c>
      <c r="C697" t="s">
        <v>11</v>
      </c>
      <c r="D697">
        <v>75</v>
      </c>
      <c r="E697" t="s">
        <v>27</v>
      </c>
      <c r="F697" t="s">
        <v>74</v>
      </c>
      <c r="G697" t="s">
        <v>14</v>
      </c>
      <c r="H697" s="30">
        <v>76.176565329094103</v>
      </c>
      <c r="I697" s="61">
        <v>69.65869149673</v>
      </c>
      <c r="J697" s="61">
        <v>73.801522750939483</v>
      </c>
      <c r="K697" s="58">
        <v>503.43</v>
      </c>
    </row>
    <row r="698" spans="1:11" x14ac:dyDescent="0.2">
      <c r="A698">
        <v>697</v>
      </c>
      <c r="B698" t="s">
        <v>724</v>
      </c>
      <c r="C698" t="s">
        <v>11</v>
      </c>
      <c r="D698">
        <v>75</v>
      </c>
      <c r="E698" t="s">
        <v>12</v>
      </c>
      <c r="F698" t="s">
        <v>83</v>
      </c>
      <c r="G698" t="s">
        <v>14</v>
      </c>
      <c r="H698" s="30">
        <v>76.176565329094103</v>
      </c>
      <c r="I698" s="61">
        <v>26.952439355051201</v>
      </c>
      <c r="J698" s="61">
        <v>27.114427976373037</v>
      </c>
      <c r="K698" s="58">
        <v>185.73</v>
      </c>
    </row>
    <row r="699" spans="1:11" x14ac:dyDescent="0.2">
      <c r="A699">
        <v>698</v>
      </c>
      <c r="B699" t="s">
        <v>725</v>
      </c>
      <c r="C699" t="s">
        <v>11</v>
      </c>
      <c r="D699">
        <v>75</v>
      </c>
      <c r="E699" t="s">
        <v>16</v>
      </c>
      <c r="F699" t="s">
        <v>83</v>
      </c>
      <c r="G699" t="s">
        <v>14</v>
      </c>
      <c r="H699" s="30">
        <v>76.176565329094103</v>
      </c>
      <c r="I699" s="61">
        <v>40.756998764438897</v>
      </c>
      <c r="J699" s="61">
        <v>42.962142150167153</v>
      </c>
      <c r="K699" s="58">
        <v>261.2</v>
      </c>
    </row>
    <row r="700" spans="1:11" x14ac:dyDescent="0.2">
      <c r="A700">
        <v>699</v>
      </c>
      <c r="B700" t="s">
        <v>726</v>
      </c>
      <c r="C700" t="s">
        <v>11</v>
      </c>
      <c r="D700">
        <v>75</v>
      </c>
      <c r="E700" t="s">
        <v>18</v>
      </c>
      <c r="F700" t="s">
        <v>83</v>
      </c>
      <c r="G700" t="s">
        <v>14</v>
      </c>
      <c r="H700" s="30">
        <v>76.176565329094103</v>
      </c>
      <c r="I700" s="61">
        <v>54.939741965763901</v>
      </c>
      <c r="J700" s="61">
        <v>58.870720775289556</v>
      </c>
      <c r="K700" s="58">
        <v>313.77</v>
      </c>
    </row>
    <row r="701" spans="1:11" x14ac:dyDescent="0.2">
      <c r="A701">
        <v>700</v>
      </c>
      <c r="B701" t="s">
        <v>727</v>
      </c>
      <c r="C701" t="s">
        <v>11</v>
      </c>
      <c r="D701">
        <v>75</v>
      </c>
      <c r="E701" t="s">
        <v>20</v>
      </c>
      <c r="F701" t="s">
        <v>83</v>
      </c>
      <c r="G701" t="s">
        <v>14</v>
      </c>
      <c r="H701" s="30">
        <v>76.176565329094103</v>
      </c>
      <c r="I701" s="61">
        <v>71.459280810453706</v>
      </c>
      <c r="J701" s="61">
        <v>78.994160510991264</v>
      </c>
      <c r="K701" s="58">
        <v>364.54</v>
      </c>
    </row>
    <row r="702" spans="1:11" x14ac:dyDescent="0.2">
      <c r="A702">
        <v>701</v>
      </c>
      <c r="B702" t="s">
        <v>728</v>
      </c>
      <c r="C702" t="s">
        <v>11</v>
      </c>
      <c r="D702">
        <v>75</v>
      </c>
      <c r="E702" t="s">
        <v>1133</v>
      </c>
      <c r="F702" t="s">
        <v>83</v>
      </c>
      <c r="G702" t="s">
        <v>14</v>
      </c>
      <c r="H702" s="30">
        <v>76.176565329094103</v>
      </c>
      <c r="I702" s="61">
        <v>88.531117238575902</v>
      </c>
      <c r="J702" s="61">
        <v>91.954869309773102</v>
      </c>
      <c r="K702" s="58">
        <v>409.45</v>
      </c>
    </row>
    <row r="703" spans="1:11" x14ac:dyDescent="0.2">
      <c r="A703">
        <v>702</v>
      </c>
      <c r="B703" t="s">
        <v>729</v>
      </c>
      <c r="C703" t="s">
        <v>11</v>
      </c>
      <c r="D703">
        <v>75</v>
      </c>
      <c r="E703" t="s">
        <v>1134</v>
      </c>
      <c r="F703" t="s">
        <v>83</v>
      </c>
      <c r="G703" t="s">
        <v>23</v>
      </c>
      <c r="H703" s="30">
        <v>76.176565329094103</v>
      </c>
      <c r="I703" s="61">
        <v>107.988241439923</v>
      </c>
      <c r="J703" s="61">
        <v>108.82336556077522</v>
      </c>
      <c r="K703" s="58">
        <v>499.31</v>
      </c>
    </row>
    <row r="704" spans="1:11" x14ac:dyDescent="0.2">
      <c r="A704">
        <v>703</v>
      </c>
      <c r="B704" t="s">
        <v>730</v>
      </c>
      <c r="C704" t="s">
        <v>11</v>
      </c>
      <c r="D704">
        <v>75</v>
      </c>
      <c r="E704" t="s">
        <v>25</v>
      </c>
      <c r="F704" t="s">
        <v>83</v>
      </c>
      <c r="G704" t="s">
        <v>23</v>
      </c>
      <c r="H704" s="30">
        <v>76.176565329094103</v>
      </c>
      <c r="I704" s="61">
        <v>89.071768588165199</v>
      </c>
      <c r="J704" s="61">
        <v>83.935523486874388</v>
      </c>
      <c r="K704" s="58">
        <v>380.34</v>
      </c>
    </row>
    <row r="705" spans="1:11" x14ac:dyDescent="0.2">
      <c r="A705">
        <v>704</v>
      </c>
      <c r="B705" t="s">
        <v>731</v>
      </c>
      <c r="C705" t="s">
        <v>11</v>
      </c>
      <c r="D705">
        <v>75</v>
      </c>
      <c r="E705" t="s">
        <v>27</v>
      </c>
      <c r="F705" t="s">
        <v>83</v>
      </c>
      <c r="G705" t="s">
        <v>14</v>
      </c>
      <c r="H705" s="30">
        <v>76.176565329094103</v>
      </c>
      <c r="I705" s="61">
        <v>64.525757223985806</v>
      </c>
      <c r="J705" s="61">
        <v>68.522774077797408</v>
      </c>
      <c r="K705" s="58">
        <v>397.14</v>
      </c>
    </row>
    <row r="706" spans="1:11" x14ac:dyDescent="0.2">
      <c r="A706">
        <v>705</v>
      </c>
      <c r="B706" t="s">
        <v>732</v>
      </c>
      <c r="C706" t="s">
        <v>92</v>
      </c>
      <c r="D706">
        <v>75</v>
      </c>
      <c r="E706" t="s">
        <v>12</v>
      </c>
      <c r="F706" t="s">
        <v>13</v>
      </c>
      <c r="G706" t="s">
        <v>14</v>
      </c>
      <c r="H706" s="30">
        <v>76.176565329094103</v>
      </c>
      <c r="I706" s="61">
        <v>19.6420958911153</v>
      </c>
      <c r="J706" s="61">
        <v>19.759291026155694</v>
      </c>
      <c r="K706" s="58">
        <v>173.13</v>
      </c>
    </row>
    <row r="707" spans="1:11" x14ac:dyDescent="0.2">
      <c r="A707">
        <v>706</v>
      </c>
      <c r="B707" t="s">
        <v>733</v>
      </c>
      <c r="C707" t="s">
        <v>92</v>
      </c>
      <c r="D707">
        <v>75</v>
      </c>
      <c r="E707" t="s">
        <v>16</v>
      </c>
      <c r="F707" t="s">
        <v>13</v>
      </c>
      <c r="G707" t="s">
        <v>14</v>
      </c>
      <c r="H707" s="30">
        <v>76.176565329094103</v>
      </c>
      <c r="I707" s="61">
        <v>29.7082415320533</v>
      </c>
      <c r="J707" s="61">
        <v>30.630110887609533</v>
      </c>
      <c r="K707" s="58">
        <v>236.49</v>
      </c>
    </row>
    <row r="708" spans="1:11" x14ac:dyDescent="0.2">
      <c r="A708">
        <v>707</v>
      </c>
      <c r="B708" t="s">
        <v>734</v>
      </c>
      <c r="C708" t="s">
        <v>92</v>
      </c>
      <c r="D708">
        <v>75</v>
      </c>
      <c r="E708" t="s">
        <v>18</v>
      </c>
      <c r="F708" t="s">
        <v>13</v>
      </c>
      <c r="G708" t="s">
        <v>14</v>
      </c>
      <c r="H708" s="30">
        <v>76.176565329094103</v>
      </c>
      <c r="I708" s="61">
        <v>40.055000713248297</v>
      </c>
      <c r="J708" s="61">
        <v>36.885049689593089</v>
      </c>
      <c r="K708" s="58">
        <v>268.51</v>
      </c>
    </row>
    <row r="709" spans="1:11" x14ac:dyDescent="0.2">
      <c r="A709">
        <v>708</v>
      </c>
      <c r="B709" t="s">
        <v>735</v>
      </c>
      <c r="C709" t="s">
        <v>92</v>
      </c>
      <c r="D709">
        <v>75</v>
      </c>
      <c r="E709" t="s">
        <v>20</v>
      </c>
      <c r="F709" t="s">
        <v>13</v>
      </c>
      <c r="G709" t="s">
        <v>14</v>
      </c>
      <c r="H709" s="30">
        <v>76.176565329094103</v>
      </c>
      <c r="I709" s="61">
        <v>52.107302568544199</v>
      </c>
      <c r="J709" s="61">
        <v>57.028220688333221</v>
      </c>
      <c r="K709" s="58">
        <v>333.65</v>
      </c>
    </row>
    <row r="710" spans="1:11" x14ac:dyDescent="0.2">
      <c r="A710">
        <v>709</v>
      </c>
      <c r="B710" t="s">
        <v>736</v>
      </c>
      <c r="C710" t="s">
        <v>92</v>
      </c>
      <c r="D710">
        <v>75</v>
      </c>
      <c r="E710" t="s">
        <v>1133</v>
      </c>
      <c r="F710" t="s">
        <v>13</v>
      </c>
      <c r="G710" t="s">
        <v>14</v>
      </c>
      <c r="H710" s="30">
        <v>76.176565329094103</v>
      </c>
      <c r="I710" s="61">
        <v>64.569111246008006</v>
      </c>
      <c r="J710" s="61">
        <v>45.130535995667941</v>
      </c>
      <c r="K710" s="58">
        <v>311.26</v>
      </c>
    </row>
    <row r="711" spans="1:11" x14ac:dyDescent="0.2">
      <c r="A711">
        <v>710</v>
      </c>
      <c r="B711" t="s">
        <v>737</v>
      </c>
      <c r="C711" t="s">
        <v>92</v>
      </c>
      <c r="D711">
        <v>75</v>
      </c>
      <c r="E711" t="s">
        <v>1134</v>
      </c>
      <c r="F711" t="s">
        <v>13</v>
      </c>
      <c r="G711" t="s">
        <v>23</v>
      </c>
      <c r="H711" s="30">
        <v>76.176565329094103</v>
      </c>
      <c r="I711" s="61">
        <v>78.713641025237493</v>
      </c>
      <c r="J711" s="61">
        <v>72.299085602153923</v>
      </c>
      <c r="K711" s="58">
        <v>440.69</v>
      </c>
    </row>
    <row r="712" spans="1:11" x14ac:dyDescent="0.2">
      <c r="A712">
        <v>711</v>
      </c>
      <c r="B712" t="s">
        <v>738</v>
      </c>
      <c r="C712" t="s">
        <v>92</v>
      </c>
      <c r="D712">
        <v>75</v>
      </c>
      <c r="E712" t="s">
        <v>25</v>
      </c>
      <c r="F712" t="s">
        <v>13</v>
      </c>
      <c r="G712" t="s">
        <v>23</v>
      </c>
      <c r="H712" s="30">
        <v>76.176565329094103</v>
      </c>
      <c r="I712" s="61">
        <v>64.929868489157798</v>
      </c>
      <c r="J712" s="61">
        <v>40.797791399302938</v>
      </c>
      <c r="K712" s="58">
        <v>295.18</v>
      </c>
    </row>
    <row r="713" spans="1:11" x14ac:dyDescent="0.2">
      <c r="A713">
        <v>712</v>
      </c>
      <c r="B713" t="s">
        <v>739</v>
      </c>
      <c r="C713" t="s">
        <v>92</v>
      </c>
      <c r="D713">
        <v>75</v>
      </c>
      <c r="E713" t="s">
        <v>27</v>
      </c>
      <c r="F713" t="s">
        <v>13</v>
      </c>
      <c r="G713" t="s">
        <v>14</v>
      </c>
      <c r="H713" s="30">
        <v>76.176565329094103</v>
      </c>
      <c r="I713" s="61">
        <v>47.016116004390398</v>
      </c>
      <c r="J713" s="61">
        <v>25.355939910581668</v>
      </c>
      <c r="K713" s="58">
        <v>274.62</v>
      </c>
    </row>
    <row r="714" spans="1:11" x14ac:dyDescent="0.2">
      <c r="A714">
        <v>713</v>
      </c>
      <c r="B714" t="s">
        <v>740</v>
      </c>
      <c r="C714" t="s">
        <v>92</v>
      </c>
      <c r="D714">
        <v>75</v>
      </c>
      <c r="E714" t="s">
        <v>12</v>
      </c>
      <c r="F714" t="s">
        <v>29</v>
      </c>
      <c r="G714" t="s">
        <v>14</v>
      </c>
      <c r="H714" s="30">
        <v>76.176565329094103</v>
      </c>
      <c r="I714" s="61">
        <v>18.635224668817202</v>
      </c>
      <c r="J714" s="61">
        <v>18.73386098316405</v>
      </c>
      <c r="K714" s="58">
        <v>328.03</v>
      </c>
    </row>
    <row r="715" spans="1:11" x14ac:dyDescent="0.2">
      <c r="A715">
        <v>714</v>
      </c>
      <c r="B715" t="s">
        <v>741</v>
      </c>
      <c r="C715" t="s">
        <v>92</v>
      </c>
      <c r="D715">
        <v>75</v>
      </c>
      <c r="E715" t="s">
        <v>16</v>
      </c>
      <c r="F715" t="s">
        <v>29</v>
      </c>
      <c r="G715" t="s">
        <v>14</v>
      </c>
      <c r="H715" s="30">
        <v>76.176565329094103</v>
      </c>
      <c r="I715" s="61">
        <v>28.1958109138893</v>
      </c>
      <c r="J715" s="61">
        <v>30.084951360255161</v>
      </c>
      <c r="K715" s="58">
        <v>425.87</v>
      </c>
    </row>
    <row r="716" spans="1:11" x14ac:dyDescent="0.2">
      <c r="A716">
        <v>715</v>
      </c>
      <c r="B716" t="s">
        <v>742</v>
      </c>
      <c r="C716" t="s">
        <v>92</v>
      </c>
      <c r="D716">
        <v>75</v>
      </c>
      <c r="E716" t="s">
        <v>18</v>
      </c>
      <c r="F716" t="s">
        <v>29</v>
      </c>
      <c r="G716" t="s">
        <v>14</v>
      </c>
      <c r="H716" s="30">
        <v>76.176565329094103</v>
      </c>
      <c r="I716" s="61">
        <v>38.031632692752098</v>
      </c>
      <c r="J716" s="61">
        <v>40.773620411994258</v>
      </c>
      <c r="K716" s="58">
        <v>484.34</v>
      </c>
    </row>
    <row r="717" spans="1:11" x14ac:dyDescent="0.2">
      <c r="A717">
        <v>716</v>
      </c>
      <c r="B717" t="s">
        <v>743</v>
      </c>
      <c r="C717" t="s">
        <v>92</v>
      </c>
      <c r="D717">
        <v>75</v>
      </c>
      <c r="E717" t="s">
        <v>20</v>
      </c>
      <c r="F717" t="s">
        <v>29</v>
      </c>
      <c r="G717" t="s">
        <v>14</v>
      </c>
      <c r="H717" s="30">
        <v>76.176565329094103</v>
      </c>
      <c r="I717" s="61">
        <v>49.490186113934797</v>
      </c>
      <c r="J717" s="61">
        <v>55.76928787258845</v>
      </c>
      <c r="K717" s="58">
        <v>535.62</v>
      </c>
    </row>
    <row r="718" spans="1:11" x14ac:dyDescent="0.2">
      <c r="A718">
        <v>717</v>
      </c>
      <c r="B718" t="s">
        <v>744</v>
      </c>
      <c r="C718" t="s">
        <v>92</v>
      </c>
      <c r="D718">
        <v>75</v>
      </c>
      <c r="E718" t="s">
        <v>1133</v>
      </c>
      <c r="F718" t="s">
        <v>29</v>
      </c>
      <c r="G718" t="s">
        <v>14</v>
      </c>
      <c r="H718" s="30">
        <v>76.176565329094103</v>
      </c>
      <c r="I718" s="61">
        <v>61.349895504321097</v>
      </c>
      <c r="J718" s="61">
        <v>62.9404357142555</v>
      </c>
      <c r="K718" s="58">
        <v>595.54999999999995</v>
      </c>
    </row>
    <row r="719" spans="1:11" x14ac:dyDescent="0.2">
      <c r="A719">
        <v>718</v>
      </c>
      <c r="B719" t="s">
        <v>745</v>
      </c>
      <c r="C719" t="s">
        <v>92</v>
      </c>
      <c r="D719">
        <v>75</v>
      </c>
      <c r="E719" t="s">
        <v>1134</v>
      </c>
      <c r="F719" t="s">
        <v>29</v>
      </c>
      <c r="G719" t="s">
        <v>23</v>
      </c>
      <c r="H719" s="30">
        <v>76.176565329094103</v>
      </c>
      <c r="I719" s="61">
        <v>74.705975641406894</v>
      </c>
      <c r="J719" s="61">
        <v>74.914623747399219</v>
      </c>
      <c r="K719" s="58">
        <v>827.88</v>
      </c>
    </row>
    <row r="720" spans="1:11" x14ac:dyDescent="0.2">
      <c r="A720">
        <v>719</v>
      </c>
      <c r="B720" t="s">
        <v>746</v>
      </c>
      <c r="C720" t="s">
        <v>92</v>
      </c>
      <c r="D720">
        <v>75</v>
      </c>
      <c r="E720" t="s">
        <v>25</v>
      </c>
      <c r="F720" t="s">
        <v>29</v>
      </c>
      <c r="G720" t="s">
        <v>23</v>
      </c>
      <c r="H720" s="30">
        <v>76.176565329094103</v>
      </c>
      <c r="I720" s="61">
        <v>61.632300944681397</v>
      </c>
      <c r="J720" s="61">
        <v>54.453892714723679</v>
      </c>
      <c r="K720" s="58">
        <v>629.79</v>
      </c>
    </row>
    <row r="721" spans="1:11" x14ac:dyDescent="0.2">
      <c r="A721">
        <v>720</v>
      </c>
      <c r="B721" t="s">
        <v>747</v>
      </c>
      <c r="C721" t="s">
        <v>92</v>
      </c>
      <c r="D721">
        <v>75</v>
      </c>
      <c r="E721" t="s">
        <v>27</v>
      </c>
      <c r="F721" t="s">
        <v>29</v>
      </c>
      <c r="G721" t="s">
        <v>14</v>
      </c>
      <c r="H721" s="30">
        <v>76.176565329094103</v>
      </c>
      <c r="I721" s="61">
        <v>44.591247052792703</v>
      </c>
      <c r="J721" s="61">
        <v>47.380397025327454</v>
      </c>
      <c r="K721" s="58">
        <v>560.07000000000005</v>
      </c>
    </row>
    <row r="722" spans="1:11" x14ac:dyDescent="0.2">
      <c r="A722">
        <v>721</v>
      </c>
      <c r="B722" t="s">
        <v>748</v>
      </c>
      <c r="C722" t="s">
        <v>92</v>
      </c>
      <c r="D722">
        <v>75</v>
      </c>
      <c r="E722" t="s">
        <v>12</v>
      </c>
      <c r="F722" t="s">
        <v>38</v>
      </c>
      <c r="G722" t="s">
        <v>14</v>
      </c>
      <c r="H722" s="30">
        <v>76.176565329094103</v>
      </c>
      <c r="I722" s="61">
        <v>20.4361568139634</v>
      </c>
      <c r="J722" s="61">
        <v>20.463293319640869</v>
      </c>
      <c r="K722" s="58">
        <v>260.89999999999998</v>
      </c>
    </row>
    <row r="723" spans="1:11" x14ac:dyDescent="0.2">
      <c r="A723">
        <v>722</v>
      </c>
      <c r="B723" t="s">
        <v>749</v>
      </c>
      <c r="C723" t="s">
        <v>92</v>
      </c>
      <c r="D723">
        <v>75</v>
      </c>
      <c r="E723" t="s">
        <v>16</v>
      </c>
      <c r="F723" t="s">
        <v>38</v>
      </c>
      <c r="G723" t="s">
        <v>14</v>
      </c>
      <c r="H723" s="30">
        <v>76.176565329094103</v>
      </c>
      <c r="I723" s="61">
        <v>30.901313292144199</v>
      </c>
      <c r="J723" s="61">
        <v>32.779228191628732</v>
      </c>
      <c r="K723" s="58">
        <v>339.77</v>
      </c>
    </row>
    <row r="724" spans="1:11" x14ac:dyDescent="0.2">
      <c r="A724">
        <v>723</v>
      </c>
      <c r="B724" t="s">
        <v>750</v>
      </c>
      <c r="C724" t="s">
        <v>92</v>
      </c>
      <c r="D724">
        <v>75</v>
      </c>
      <c r="E724" t="s">
        <v>18</v>
      </c>
      <c r="F724" t="s">
        <v>38</v>
      </c>
      <c r="G724" t="s">
        <v>14</v>
      </c>
      <c r="H724" s="30">
        <v>76.176565329094103</v>
      </c>
      <c r="I724" s="61">
        <v>41.6516041187149</v>
      </c>
      <c r="J724" s="61">
        <v>40.429858612226909</v>
      </c>
      <c r="K724" s="58">
        <v>373.21</v>
      </c>
    </row>
    <row r="725" spans="1:11" x14ac:dyDescent="0.2">
      <c r="A725">
        <v>724</v>
      </c>
      <c r="B725" t="s">
        <v>751</v>
      </c>
      <c r="C725" t="s">
        <v>92</v>
      </c>
      <c r="D725">
        <v>75</v>
      </c>
      <c r="E725" t="s">
        <v>20</v>
      </c>
      <c r="F725" t="s">
        <v>38</v>
      </c>
      <c r="G725" t="s">
        <v>14</v>
      </c>
      <c r="H725" s="30">
        <v>76.176565329094103</v>
      </c>
      <c r="I725" s="61">
        <v>54.172898932443999</v>
      </c>
      <c r="J725" s="61">
        <v>59.852533096650461</v>
      </c>
      <c r="K725" s="58">
        <v>441.65</v>
      </c>
    </row>
    <row r="726" spans="1:11" x14ac:dyDescent="0.2">
      <c r="A726">
        <v>725</v>
      </c>
      <c r="B726" t="s">
        <v>752</v>
      </c>
      <c r="C726" t="s">
        <v>92</v>
      </c>
      <c r="D726">
        <v>75</v>
      </c>
      <c r="E726" t="s">
        <v>1133</v>
      </c>
      <c r="F726" t="s">
        <v>38</v>
      </c>
      <c r="G726" t="s">
        <v>14</v>
      </c>
      <c r="H726" s="30">
        <v>76.176565329094103</v>
      </c>
      <c r="I726" s="61">
        <v>67.110701384999103</v>
      </c>
      <c r="J726" s="61">
        <v>61.797755314350695</v>
      </c>
      <c r="K726" s="58">
        <v>481.6</v>
      </c>
    </row>
    <row r="727" spans="1:11" x14ac:dyDescent="0.2">
      <c r="A727">
        <v>726</v>
      </c>
      <c r="B727" t="s">
        <v>753</v>
      </c>
      <c r="C727" t="s">
        <v>92</v>
      </c>
      <c r="D727">
        <v>75</v>
      </c>
      <c r="E727" t="s">
        <v>1134</v>
      </c>
      <c r="F727" t="s">
        <v>38</v>
      </c>
      <c r="G727" t="s">
        <v>23</v>
      </c>
      <c r="H727" s="30">
        <v>76.176565329094103</v>
      </c>
      <c r="I727" s="61">
        <v>81.875051803958499</v>
      </c>
      <c r="J727" s="61">
        <v>75.342120347554243</v>
      </c>
      <c r="K727" s="58">
        <v>576.79</v>
      </c>
    </row>
    <row r="728" spans="1:11" x14ac:dyDescent="0.2">
      <c r="A728">
        <v>727</v>
      </c>
      <c r="B728" t="s">
        <v>754</v>
      </c>
      <c r="C728" t="s">
        <v>92</v>
      </c>
      <c r="D728">
        <v>75</v>
      </c>
      <c r="E728" t="s">
        <v>25</v>
      </c>
      <c r="F728" t="s">
        <v>38</v>
      </c>
      <c r="G728" t="s">
        <v>23</v>
      </c>
      <c r="H728" s="30">
        <v>76.176565329094103</v>
      </c>
      <c r="I728" s="61">
        <v>67.531374873053096</v>
      </c>
      <c r="J728" s="61">
        <v>57.957158968363757</v>
      </c>
      <c r="K728" s="58">
        <v>471.32</v>
      </c>
    </row>
    <row r="729" spans="1:11" x14ac:dyDescent="0.2">
      <c r="A729">
        <v>728</v>
      </c>
      <c r="B729" t="s">
        <v>755</v>
      </c>
      <c r="C729" t="s">
        <v>92</v>
      </c>
      <c r="D729">
        <v>75</v>
      </c>
      <c r="E729" t="s">
        <v>27</v>
      </c>
      <c r="F729" t="s">
        <v>38</v>
      </c>
      <c r="G729" t="s">
        <v>14</v>
      </c>
      <c r="H729" s="30">
        <v>76.176565329094103</v>
      </c>
      <c r="I729" s="61">
        <v>48.928050332201501</v>
      </c>
      <c r="J729" s="61">
        <v>47.462155081641853</v>
      </c>
      <c r="K729" s="58">
        <v>455.03</v>
      </c>
    </row>
    <row r="730" spans="1:11" x14ac:dyDescent="0.2">
      <c r="A730">
        <v>729</v>
      </c>
      <c r="B730" t="s">
        <v>756</v>
      </c>
      <c r="C730" t="s">
        <v>92</v>
      </c>
      <c r="D730">
        <v>75</v>
      </c>
      <c r="E730" t="s">
        <v>12</v>
      </c>
      <c r="F730" t="s">
        <v>47</v>
      </c>
      <c r="G730" t="s">
        <v>14</v>
      </c>
      <c r="H730" s="30">
        <v>76.176565329094103</v>
      </c>
      <c r="I730" s="61">
        <v>17.143934552232501</v>
      </c>
      <c r="J730" s="61">
        <v>17.290516584737716</v>
      </c>
      <c r="K730" s="58">
        <v>179.79</v>
      </c>
    </row>
    <row r="731" spans="1:11" x14ac:dyDescent="0.2">
      <c r="A731">
        <v>730</v>
      </c>
      <c r="B731" t="s">
        <v>757</v>
      </c>
      <c r="C731" t="s">
        <v>92</v>
      </c>
      <c r="D731">
        <v>75</v>
      </c>
      <c r="E731" t="s">
        <v>16</v>
      </c>
      <c r="F731" t="s">
        <v>47</v>
      </c>
      <c r="G731" t="s">
        <v>14</v>
      </c>
      <c r="H731" s="30">
        <v>76.176565329094103</v>
      </c>
      <c r="I731" s="61">
        <v>25.939301015622998</v>
      </c>
      <c r="J731" s="61">
        <v>27.807974491188915</v>
      </c>
      <c r="K731" s="58">
        <v>249.44</v>
      </c>
    </row>
    <row r="732" spans="1:11" x14ac:dyDescent="0.2">
      <c r="A732">
        <v>731</v>
      </c>
      <c r="B732" t="s">
        <v>758</v>
      </c>
      <c r="C732" t="s">
        <v>92</v>
      </c>
      <c r="D732">
        <v>75</v>
      </c>
      <c r="E732" t="s">
        <v>18</v>
      </c>
      <c r="F732" t="s">
        <v>47</v>
      </c>
      <c r="G732" t="s">
        <v>14</v>
      </c>
      <c r="H732" s="30">
        <v>76.176565329094103</v>
      </c>
      <c r="I732" s="61">
        <v>34.987764330327799</v>
      </c>
      <c r="J732" s="61">
        <v>36.851023183196276</v>
      </c>
      <c r="K732" s="58">
        <v>281.66000000000003</v>
      </c>
    </row>
    <row r="733" spans="1:11" x14ac:dyDescent="0.2">
      <c r="A733">
        <v>732</v>
      </c>
      <c r="B733" t="s">
        <v>759</v>
      </c>
      <c r="C733" t="s">
        <v>92</v>
      </c>
      <c r="D733">
        <v>75</v>
      </c>
      <c r="E733" t="s">
        <v>20</v>
      </c>
      <c r="F733" t="s">
        <v>47</v>
      </c>
      <c r="G733" t="s">
        <v>14</v>
      </c>
      <c r="H733" s="30">
        <v>76.176565329094103</v>
      </c>
      <c r="I733" s="61">
        <v>45.529041694299103</v>
      </c>
      <c r="J733" s="61">
        <v>51.359692513018302</v>
      </c>
      <c r="K733" s="58">
        <v>315.49</v>
      </c>
    </row>
    <row r="734" spans="1:11" x14ac:dyDescent="0.2">
      <c r="A734">
        <v>733</v>
      </c>
      <c r="B734" t="s">
        <v>760</v>
      </c>
      <c r="C734" t="s">
        <v>92</v>
      </c>
      <c r="D734">
        <v>75</v>
      </c>
      <c r="E734" t="s">
        <v>1133</v>
      </c>
      <c r="F734" t="s">
        <v>47</v>
      </c>
      <c r="G734" t="s">
        <v>14</v>
      </c>
      <c r="H734" s="30">
        <v>76.176565329094103</v>
      </c>
      <c r="I734" s="61">
        <v>56.439213756220099</v>
      </c>
      <c r="J734" s="61">
        <v>57.226219048483131</v>
      </c>
      <c r="K734" s="58">
        <v>341.87</v>
      </c>
    </row>
    <row r="735" spans="1:11" x14ac:dyDescent="0.2">
      <c r="A735">
        <v>734</v>
      </c>
      <c r="B735" t="s">
        <v>761</v>
      </c>
      <c r="C735" t="s">
        <v>92</v>
      </c>
      <c r="D735">
        <v>75</v>
      </c>
      <c r="E735" t="s">
        <v>1134</v>
      </c>
      <c r="F735" t="s">
        <v>47</v>
      </c>
      <c r="G735" t="s">
        <v>23</v>
      </c>
      <c r="H735" s="30">
        <v>76.176565329094103</v>
      </c>
      <c r="I735" s="61">
        <v>68.727263619007999</v>
      </c>
      <c r="J735" s="61">
        <v>67.865179975994096</v>
      </c>
      <c r="K735" s="58">
        <v>391.75</v>
      </c>
    </row>
    <row r="736" spans="1:11" x14ac:dyDescent="0.2">
      <c r="A736">
        <v>735</v>
      </c>
      <c r="B736" t="s">
        <v>762</v>
      </c>
      <c r="C736" t="s">
        <v>92</v>
      </c>
      <c r="D736">
        <v>75</v>
      </c>
      <c r="E736" t="s">
        <v>25</v>
      </c>
      <c r="F736" t="s">
        <v>47</v>
      </c>
      <c r="G736" t="s">
        <v>23</v>
      </c>
      <c r="H736" s="30">
        <v>76.176565329094103</v>
      </c>
      <c r="I736" s="61">
        <v>56.699769912493501</v>
      </c>
      <c r="J736" s="61">
        <v>51.71831973591047</v>
      </c>
      <c r="K736" s="58">
        <v>303.13</v>
      </c>
    </row>
    <row r="737" spans="1:11" x14ac:dyDescent="0.2">
      <c r="A737">
        <v>736</v>
      </c>
      <c r="B737" t="s">
        <v>763</v>
      </c>
      <c r="C737" t="s">
        <v>92</v>
      </c>
      <c r="D737">
        <v>75</v>
      </c>
      <c r="E737" t="s">
        <v>27</v>
      </c>
      <c r="F737" t="s">
        <v>47</v>
      </c>
      <c r="G737" t="s">
        <v>14</v>
      </c>
      <c r="H737" s="30">
        <v>76.176565329094103</v>
      </c>
      <c r="I737" s="61">
        <v>41.0230023759243</v>
      </c>
      <c r="J737" s="61">
        <v>42.507642837255531</v>
      </c>
      <c r="K737" s="58">
        <v>340.33</v>
      </c>
    </row>
    <row r="738" spans="1:11" x14ac:dyDescent="0.2">
      <c r="A738">
        <v>737</v>
      </c>
      <c r="B738" t="s">
        <v>764</v>
      </c>
      <c r="C738" t="s">
        <v>92</v>
      </c>
      <c r="D738">
        <v>75</v>
      </c>
      <c r="E738" t="s">
        <v>12</v>
      </c>
      <c r="F738" t="s">
        <v>56</v>
      </c>
      <c r="G738" t="s">
        <v>14</v>
      </c>
      <c r="H738" s="30">
        <v>76.176565329094103</v>
      </c>
      <c r="I738" s="61">
        <v>18.412077984972601</v>
      </c>
      <c r="J738" s="61">
        <v>18.560651938246721</v>
      </c>
      <c r="K738" s="58">
        <v>185.64</v>
      </c>
    </row>
    <row r="739" spans="1:11" x14ac:dyDescent="0.2">
      <c r="A739">
        <v>738</v>
      </c>
      <c r="B739" t="s">
        <v>765</v>
      </c>
      <c r="C739" t="s">
        <v>92</v>
      </c>
      <c r="D739">
        <v>75</v>
      </c>
      <c r="E739" t="s">
        <v>16</v>
      </c>
      <c r="F739" t="s">
        <v>56</v>
      </c>
      <c r="G739" t="s">
        <v>14</v>
      </c>
      <c r="H739" s="30">
        <v>76.176565329094103</v>
      </c>
      <c r="I739" s="61">
        <v>27.8578462231225</v>
      </c>
      <c r="J739" s="61">
        <v>29.757717955607063</v>
      </c>
      <c r="K739" s="58">
        <v>255.38</v>
      </c>
    </row>
    <row r="740" spans="1:11" x14ac:dyDescent="0.2">
      <c r="A740">
        <v>739</v>
      </c>
      <c r="B740" t="s">
        <v>766</v>
      </c>
      <c r="C740" t="s">
        <v>92</v>
      </c>
      <c r="D740">
        <v>75</v>
      </c>
      <c r="E740" t="s">
        <v>18</v>
      </c>
      <c r="F740" t="s">
        <v>56</v>
      </c>
      <c r="G740" t="s">
        <v>14</v>
      </c>
      <c r="H740" s="30">
        <v>76.176565329094103</v>
      </c>
      <c r="I740" s="61">
        <v>37.575264656375097</v>
      </c>
      <c r="J740" s="61">
        <v>40.008788067013612</v>
      </c>
      <c r="K740" s="58">
        <v>299.10000000000002</v>
      </c>
    </row>
    <row r="741" spans="1:11" x14ac:dyDescent="0.2">
      <c r="A741">
        <v>740</v>
      </c>
      <c r="B741" t="s">
        <v>767</v>
      </c>
      <c r="C741" t="s">
        <v>92</v>
      </c>
      <c r="D741">
        <v>75</v>
      </c>
      <c r="E741" t="s">
        <v>20</v>
      </c>
      <c r="F741" t="s">
        <v>56</v>
      </c>
      <c r="G741" t="s">
        <v>14</v>
      </c>
      <c r="H741" s="30">
        <v>76.176565329094103</v>
      </c>
      <c r="I741" s="61">
        <v>48.895834749864903</v>
      </c>
      <c r="J741" s="61">
        <v>55.176397165187552</v>
      </c>
      <c r="K741" s="58">
        <v>324.89999999999998</v>
      </c>
    </row>
    <row r="742" spans="1:11" x14ac:dyDescent="0.2">
      <c r="A742">
        <v>741</v>
      </c>
      <c r="B742" t="s">
        <v>768</v>
      </c>
      <c r="C742" t="s">
        <v>92</v>
      </c>
      <c r="D742">
        <v>75</v>
      </c>
      <c r="E742" t="s">
        <v>1133</v>
      </c>
      <c r="F742" t="s">
        <v>56</v>
      </c>
      <c r="G742" t="s">
        <v>14</v>
      </c>
      <c r="H742" s="30">
        <v>76.176565329094103</v>
      </c>
      <c r="I742" s="61">
        <v>60.612350255800202</v>
      </c>
      <c r="J742" s="61">
        <v>62.325162297556091</v>
      </c>
      <c r="K742" s="58">
        <v>360.8</v>
      </c>
    </row>
    <row r="743" spans="1:11" x14ac:dyDescent="0.2">
      <c r="A743">
        <v>742</v>
      </c>
      <c r="B743" t="s">
        <v>769</v>
      </c>
      <c r="C743" t="s">
        <v>92</v>
      </c>
      <c r="D743">
        <v>75</v>
      </c>
      <c r="E743" t="s">
        <v>1134</v>
      </c>
      <c r="F743" t="s">
        <v>56</v>
      </c>
      <c r="G743" t="s">
        <v>23</v>
      </c>
      <c r="H743" s="30">
        <v>76.176565329094103</v>
      </c>
      <c r="I743" s="61">
        <v>73.8105368337351</v>
      </c>
      <c r="J743" s="61">
        <v>71.45331755433233</v>
      </c>
      <c r="K743" s="58">
        <v>526.79999999999995</v>
      </c>
    </row>
    <row r="744" spans="1:11" x14ac:dyDescent="0.2">
      <c r="A744">
        <v>743</v>
      </c>
      <c r="B744" t="s">
        <v>770</v>
      </c>
      <c r="C744" t="s">
        <v>92</v>
      </c>
      <c r="D744">
        <v>75</v>
      </c>
      <c r="E744" t="s">
        <v>25</v>
      </c>
      <c r="F744" t="s">
        <v>56</v>
      </c>
      <c r="G744" t="s">
        <v>23</v>
      </c>
      <c r="H744" s="30">
        <v>76.176565329094103</v>
      </c>
      <c r="I744" s="61">
        <v>60.893298840776403</v>
      </c>
      <c r="J744" s="61">
        <v>55.657786967720028</v>
      </c>
      <c r="K744" s="58">
        <v>400.92</v>
      </c>
    </row>
    <row r="745" spans="1:11" x14ac:dyDescent="0.2">
      <c r="A745">
        <v>744</v>
      </c>
      <c r="B745" t="s">
        <v>771</v>
      </c>
      <c r="C745" t="s">
        <v>92</v>
      </c>
      <c r="D745">
        <v>75</v>
      </c>
      <c r="E745" t="s">
        <v>27</v>
      </c>
      <c r="F745" t="s">
        <v>56</v>
      </c>
      <c r="G745" t="s">
        <v>14</v>
      </c>
      <c r="H745" s="30">
        <v>76.176565329094103</v>
      </c>
      <c r="I745" s="61">
        <v>44.057765347228703</v>
      </c>
      <c r="J745" s="61">
        <v>46.729464054412887</v>
      </c>
      <c r="K745" s="58">
        <v>356.55</v>
      </c>
    </row>
    <row r="746" spans="1:11" x14ac:dyDescent="0.2">
      <c r="A746">
        <v>745</v>
      </c>
      <c r="B746" t="s">
        <v>772</v>
      </c>
      <c r="C746" t="s">
        <v>92</v>
      </c>
      <c r="D746">
        <v>75</v>
      </c>
      <c r="E746" t="s">
        <v>12</v>
      </c>
      <c r="F746" t="s">
        <v>65</v>
      </c>
      <c r="G746" t="s">
        <v>14</v>
      </c>
      <c r="H746" s="30">
        <v>76.176565329094103</v>
      </c>
      <c r="I746" s="61">
        <v>19.098469416112</v>
      </c>
      <c r="J746" s="61">
        <v>19.241488640752905</v>
      </c>
      <c r="K746" s="58">
        <v>198.68</v>
      </c>
    </row>
    <row r="747" spans="1:11" x14ac:dyDescent="0.2">
      <c r="A747">
        <v>746</v>
      </c>
      <c r="B747" t="s">
        <v>773</v>
      </c>
      <c r="C747" t="s">
        <v>92</v>
      </c>
      <c r="D747">
        <v>75</v>
      </c>
      <c r="E747" t="s">
        <v>16</v>
      </c>
      <c r="F747" t="s">
        <v>65</v>
      </c>
      <c r="G747" t="s">
        <v>14</v>
      </c>
      <c r="H747" s="30">
        <v>76.176565329094103</v>
      </c>
      <c r="I747" s="61">
        <v>28.884357251759202</v>
      </c>
      <c r="J747" s="61">
        <v>30.699158315614326</v>
      </c>
      <c r="K747" s="58">
        <v>268.75</v>
      </c>
    </row>
    <row r="748" spans="1:11" x14ac:dyDescent="0.2">
      <c r="A748">
        <v>747</v>
      </c>
      <c r="B748" t="s">
        <v>774</v>
      </c>
      <c r="C748" t="s">
        <v>92</v>
      </c>
      <c r="D748">
        <v>75</v>
      </c>
      <c r="E748" t="s">
        <v>18</v>
      </c>
      <c r="F748" t="s">
        <v>65</v>
      </c>
      <c r="G748" t="s">
        <v>14</v>
      </c>
      <c r="H748" s="30">
        <v>76.176565329094103</v>
      </c>
      <c r="I748" s="61">
        <v>38.941661488579904</v>
      </c>
      <c r="J748" s="61">
        <v>39.152961494144677</v>
      </c>
      <c r="K748" s="58">
        <v>303.37</v>
      </c>
    </row>
    <row r="749" spans="1:11" x14ac:dyDescent="0.2">
      <c r="A749">
        <v>748</v>
      </c>
      <c r="B749" t="s">
        <v>775</v>
      </c>
      <c r="C749" t="s">
        <v>92</v>
      </c>
      <c r="D749">
        <v>75</v>
      </c>
      <c r="E749" t="s">
        <v>20</v>
      </c>
      <c r="F749" t="s">
        <v>65</v>
      </c>
      <c r="G749" t="s">
        <v>14</v>
      </c>
      <c r="H749" s="30">
        <v>76.176565329094103</v>
      </c>
      <c r="I749" s="61">
        <v>50.656572814944198</v>
      </c>
      <c r="J749" s="61">
        <v>55.991613573629081</v>
      </c>
      <c r="K749" s="58">
        <v>347.66</v>
      </c>
    </row>
    <row r="750" spans="1:11" x14ac:dyDescent="0.2">
      <c r="A750">
        <v>749</v>
      </c>
      <c r="B750" t="s">
        <v>776</v>
      </c>
      <c r="C750" t="s">
        <v>92</v>
      </c>
      <c r="D750">
        <v>75</v>
      </c>
      <c r="E750" t="s">
        <v>1133</v>
      </c>
      <c r="F750" t="s">
        <v>65</v>
      </c>
      <c r="G750" t="s">
        <v>14</v>
      </c>
      <c r="H750" s="30">
        <v>76.176565329094103</v>
      </c>
      <c r="I750" s="61">
        <v>62.767652424529203</v>
      </c>
      <c r="J750" s="61">
        <v>55.022581884364627</v>
      </c>
      <c r="K750" s="58">
        <v>358.17</v>
      </c>
    </row>
    <row r="751" spans="1:11" x14ac:dyDescent="0.2">
      <c r="A751">
        <v>750</v>
      </c>
      <c r="B751" t="s">
        <v>777</v>
      </c>
      <c r="C751" t="s">
        <v>92</v>
      </c>
      <c r="D751">
        <v>75</v>
      </c>
      <c r="E751" t="s">
        <v>1134</v>
      </c>
      <c r="F751" t="s">
        <v>65</v>
      </c>
      <c r="G751" t="s">
        <v>23</v>
      </c>
      <c r="H751" s="30">
        <v>76.176565329094103</v>
      </c>
      <c r="I751" s="61">
        <v>76.530776736630699</v>
      </c>
      <c r="J751" s="61">
        <v>73.608121868411445</v>
      </c>
      <c r="K751" s="58">
        <v>479.28</v>
      </c>
    </row>
    <row r="752" spans="1:11" x14ac:dyDescent="0.2">
      <c r="A752">
        <v>751</v>
      </c>
      <c r="B752" t="s">
        <v>778</v>
      </c>
      <c r="C752" t="s">
        <v>92</v>
      </c>
      <c r="D752">
        <v>75</v>
      </c>
      <c r="E752" t="s">
        <v>25</v>
      </c>
      <c r="F752" t="s">
        <v>65</v>
      </c>
      <c r="G752" t="s">
        <v>23</v>
      </c>
      <c r="H752" s="30">
        <v>76.176565329094103</v>
      </c>
      <c r="I752" s="61">
        <v>63.127931389049301</v>
      </c>
      <c r="J752" s="61">
        <v>54.289803080808412</v>
      </c>
      <c r="K752" s="58">
        <v>331.12</v>
      </c>
    </row>
    <row r="753" spans="1:11" x14ac:dyDescent="0.2">
      <c r="A753">
        <v>752</v>
      </c>
      <c r="B753" t="s">
        <v>779</v>
      </c>
      <c r="C753" t="s">
        <v>92</v>
      </c>
      <c r="D753">
        <v>75</v>
      </c>
      <c r="E753" t="s">
        <v>27</v>
      </c>
      <c r="F753" t="s">
        <v>65</v>
      </c>
      <c r="G753" t="s">
        <v>14</v>
      </c>
      <c r="H753" s="30">
        <v>76.176565329094103</v>
      </c>
      <c r="I753" s="61">
        <v>45.717223363162397</v>
      </c>
      <c r="J753" s="61">
        <v>37.292776369871461</v>
      </c>
      <c r="K753" s="58">
        <v>335.87</v>
      </c>
    </row>
    <row r="754" spans="1:11" x14ac:dyDescent="0.2">
      <c r="A754">
        <v>753</v>
      </c>
      <c r="B754" t="s">
        <v>780</v>
      </c>
      <c r="C754" t="s">
        <v>92</v>
      </c>
      <c r="D754">
        <v>75</v>
      </c>
      <c r="E754" t="s">
        <v>12</v>
      </c>
      <c r="F754" t="s">
        <v>74</v>
      </c>
      <c r="G754" t="s">
        <v>14</v>
      </c>
      <c r="H754" s="30">
        <v>76.176565329094103</v>
      </c>
      <c r="I754" s="61">
        <v>17.937860170327799</v>
      </c>
      <c r="J754" s="61">
        <v>18.008924364530131</v>
      </c>
      <c r="K754" s="58">
        <v>230.56</v>
      </c>
    </row>
    <row r="755" spans="1:11" x14ac:dyDescent="0.2">
      <c r="A755">
        <v>754</v>
      </c>
      <c r="B755" t="s">
        <v>781</v>
      </c>
      <c r="C755" t="s">
        <v>92</v>
      </c>
      <c r="D755">
        <v>75</v>
      </c>
      <c r="E755" t="s">
        <v>16</v>
      </c>
      <c r="F755" t="s">
        <v>74</v>
      </c>
      <c r="G755" t="s">
        <v>14</v>
      </c>
      <c r="H755" s="30">
        <v>76.176565329094103</v>
      </c>
      <c r="I755" s="61">
        <v>27.111324756709902</v>
      </c>
      <c r="J755" s="61">
        <v>28.472579698582422</v>
      </c>
      <c r="K755" s="58">
        <v>303.26</v>
      </c>
    </row>
    <row r="756" spans="1:11" x14ac:dyDescent="0.2">
      <c r="A756">
        <v>755</v>
      </c>
      <c r="B756" t="s">
        <v>782</v>
      </c>
      <c r="C756" t="s">
        <v>92</v>
      </c>
      <c r="D756">
        <v>75</v>
      </c>
      <c r="E756" t="s">
        <v>18</v>
      </c>
      <c r="F756" t="s">
        <v>74</v>
      </c>
      <c r="G756" t="s">
        <v>14</v>
      </c>
      <c r="H756" s="30">
        <v>76.176565329094103</v>
      </c>
      <c r="I756" s="61">
        <v>36.524475124971602</v>
      </c>
      <c r="J756" s="61">
        <v>35.166335510235783</v>
      </c>
      <c r="K756" s="58">
        <v>326.49</v>
      </c>
    </row>
    <row r="757" spans="1:11" x14ac:dyDescent="0.2">
      <c r="A757">
        <v>756</v>
      </c>
      <c r="B757" t="s">
        <v>783</v>
      </c>
      <c r="C757" t="s">
        <v>92</v>
      </c>
      <c r="D757">
        <v>75</v>
      </c>
      <c r="E757" t="s">
        <v>20</v>
      </c>
      <c r="F757" t="s">
        <v>74</v>
      </c>
      <c r="G757" t="s">
        <v>14</v>
      </c>
      <c r="H757" s="30">
        <v>76.176565329094103</v>
      </c>
      <c r="I757" s="61">
        <v>47.486729820684602</v>
      </c>
      <c r="J757" s="61">
        <v>52.697891082918829</v>
      </c>
      <c r="K757" s="58">
        <v>368.51</v>
      </c>
    </row>
    <row r="758" spans="1:11" x14ac:dyDescent="0.2">
      <c r="A758">
        <v>757</v>
      </c>
      <c r="B758" t="s">
        <v>784</v>
      </c>
      <c r="C758" t="s">
        <v>92</v>
      </c>
      <c r="D758">
        <v>75</v>
      </c>
      <c r="E758" t="s">
        <v>1133</v>
      </c>
      <c r="F758" t="s">
        <v>74</v>
      </c>
      <c r="G758" t="s">
        <v>14</v>
      </c>
      <c r="H758" s="30">
        <v>76.176565329094103</v>
      </c>
      <c r="I758" s="61">
        <v>58.799784659726598</v>
      </c>
      <c r="J758" s="61">
        <v>51.038274260834797</v>
      </c>
      <c r="K758" s="58">
        <v>372.54</v>
      </c>
    </row>
    <row r="759" spans="1:11" x14ac:dyDescent="0.2">
      <c r="A759">
        <v>758</v>
      </c>
      <c r="B759" t="s">
        <v>785</v>
      </c>
      <c r="C759" t="s">
        <v>92</v>
      </c>
      <c r="D759">
        <v>75</v>
      </c>
      <c r="E759" t="s">
        <v>1134</v>
      </c>
      <c r="F759" t="s">
        <v>74</v>
      </c>
      <c r="G759" t="s">
        <v>23</v>
      </c>
      <c r="H759" s="30">
        <v>76.176565329094103</v>
      </c>
      <c r="I759" s="61">
        <v>71.833696904615607</v>
      </c>
      <c r="J759" s="61">
        <v>66.459369660201617</v>
      </c>
      <c r="K759" s="58">
        <v>505.1</v>
      </c>
    </row>
    <row r="760" spans="1:11" x14ac:dyDescent="0.2">
      <c r="A760">
        <v>759</v>
      </c>
      <c r="B760" t="s">
        <v>786</v>
      </c>
      <c r="C760" t="s">
        <v>92</v>
      </c>
      <c r="D760">
        <v>75</v>
      </c>
      <c r="E760" t="s">
        <v>25</v>
      </c>
      <c r="F760" t="s">
        <v>74</v>
      </c>
      <c r="G760" t="s">
        <v>23</v>
      </c>
      <c r="H760" s="30">
        <v>76.176565329094103</v>
      </c>
      <c r="I760" s="61">
        <v>59.239364346627603</v>
      </c>
      <c r="J760" s="61">
        <v>48.086722782403001</v>
      </c>
      <c r="K760" s="58">
        <v>400.55</v>
      </c>
    </row>
    <row r="761" spans="1:11" x14ac:dyDescent="0.2">
      <c r="A761">
        <v>760</v>
      </c>
      <c r="B761" t="s">
        <v>787</v>
      </c>
      <c r="C761" t="s">
        <v>92</v>
      </c>
      <c r="D761">
        <v>75</v>
      </c>
      <c r="E761" t="s">
        <v>27</v>
      </c>
      <c r="F761" t="s">
        <v>74</v>
      </c>
      <c r="G761" t="s">
        <v>14</v>
      </c>
      <c r="H761" s="30">
        <v>76.176565329094103</v>
      </c>
      <c r="I761" s="61">
        <v>42.964165905706103</v>
      </c>
      <c r="J761" s="61">
        <v>36.364791573488944</v>
      </c>
      <c r="K761" s="58">
        <v>367.62</v>
      </c>
    </row>
    <row r="762" spans="1:11" x14ac:dyDescent="0.2">
      <c r="A762">
        <v>761</v>
      </c>
      <c r="B762" t="s">
        <v>788</v>
      </c>
      <c r="C762" t="s">
        <v>92</v>
      </c>
      <c r="D762">
        <v>75</v>
      </c>
      <c r="E762" t="s">
        <v>12</v>
      </c>
      <c r="F762" t="s">
        <v>83</v>
      </c>
      <c r="G762" t="s">
        <v>14</v>
      </c>
      <c r="H762" s="30">
        <v>76.176565329094103</v>
      </c>
      <c r="I762" s="61">
        <v>16.624189099273899</v>
      </c>
      <c r="J762" s="61">
        <v>16.502453027653686</v>
      </c>
      <c r="K762" s="58">
        <v>167.15</v>
      </c>
    </row>
    <row r="763" spans="1:11" x14ac:dyDescent="0.2">
      <c r="A763">
        <v>762</v>
      </c>
      <c r="B763" t="s">
        <v>789</v>
      </c>
      <c r="C763" t="s">
        <v>92</v>
      </c>
      <c r="D763">
        <v>75</v>
      </c>
      <c r="E763" t="s">
        <v>16</v>
      </c>
      <c r="F763" t="s">
        <v>83</v>
      </c>
      <c r="G763" t="s">
        <v>14</v>
      </c>
      <c r="H763" s="30">
        <v>76.176565329094103</v>
      </c>
      <c r="I763" s="61">
        <v>25.1400271171631</v>
      </c>
      <c r="J763" s="61">
        <v>25.602016703036966</v>
      </c>
      <c r="K763" s="58">
        <v>222.61</v>
      </c>
    </row>
    <row r="764" spans="1:11" x14ac:dyDescent="0.2">
      <c r="A764">
        <v>763</v>
      </c>
      <c r="B764" t="s">
        <v>790</v>
      </c>
      <c r="C764" t="s">
        <v>92</v>
      </c>
      <c r="D764">
        <v>75</v>
      </c>
      <c r="E764" t="s">
        <v>18</v>
      </c>
      <c r="F764" t="s">
        <v>83</v>
      </c>
      <c r="G764" t="s">
        <v>14</v>
      </c>
      <c r="H764" s="30">
        <v>76.176565329094103</v>
      </c>
      <c r="I764" s="61">
        <v>33.890181334296201</v>
      </c>
      <c r="J764" s="61">
        <v>32.7243996192407</v>
      </c>
      <c r="K764" s="58">
        <v>251.99</v>
      </c>
    </row>
    <row r="765" spans="1:11" x14ac:dyDescent="0.2">
      <c r="A765">
        <v>764</v>
      </c>
      <c r="B765" t="s">
        <v>791</v>
      </c>
      <c r="C765" t="s">
        <v>92</v>
      </c>
      <c r="D765">
        <v>75</v>
      </c>
      <c r="E765" t="s">
        <v>20</v>
      </c>
      <c r="F765" t="s">
        <v>83</v>
      </c>
      <c r="G765" t="s">
        <v>14</v>
      </c>
      <c r="H765" s="30">
        <v>76.176565329094103</v>
      </c>
      <c r="I765" s="61">
        <v>44.082202844686897</v>
      </c>
      <c r="J765" s="61">
        <v>49.814769327915315</v>
      </c>
      <c r="K765" s="58">
        <v>295.14999999999998</v>
      </c>
    </row>
    <row r="766" spans="1:11" x14ac:dyDescent="0.2">
      <c r="A766">
        <v>765</v>
      </c>
      <c r="B766" t="s">
        <v>792</v>
      </c>
      <c r="C766" t="s">
        <v>92</v>
      </c>
      <c r="D766">
        <v>75</v>
      </c>
      <c r="E766" t="s">
        <v>1133</v>
      </c>
      <c r="F766" t="s">
        <v>83</v>
      </c>
      <c r="G766" t="s">
        <v>14</v>
      </c>
      <c r="H766" s="30">
        <v>76.176565329094103</v>
      </c>
      <c r="I766" s="61">
        <v>54.616354574614903</v>
      </c>
      <c r="J766" s="61">
        <v>45.290069805045178</v>
      </c>
      <c r="K766" s="58">
        <v>291.82</v>
      </c>
    </row>
    <row r="767" spans="1:11" x14ac:dyDescent="0.2">
      <c r="A767">
        <v>766</v>
      </c>
      <c r="B767" t="s">
        <v>793</v>
      </c>
      <c r="C767" t="s">
        <v>92</v>
      </c>
      <c r="D767">
        <v>75</v>
      </c>
      <c r="E767" t="s">
        <v>1134</v>
      </c>
      <c r="F767" t="s">
        <v>83</v>
      </c>
      <c r="G767" t="s">
        <v>23</v>
      </c>
      <c r="H767" s="30">
        <v>76.176565329094103</v>
      </c>
      <c r="I767" s="61">
        <v>66.610042631363399</v>
      </c>
      <c r="J767" s="61">
        <v>65.073340916437616</v>
      </c>
      <c r="K767" s="58">
        <v>374.94</v>
      </c>
    </row>
    <row r="768" spans="1:11" x14ac:dyDescent="0.2">
      <c r="A768">
        <v>767</v>
      </c>
      <c r="B768" t="s">
        <v>794</v>
      </c>
      <c r="C768" t="s">
        <v>92</v>
      </c>
      <c r="D768">
        <v>75</v>
      </c>
      <c r="E768" t="s">
        <v>25</v>
      </c>
      <c r="F768" t="s">
        <v>83</v>
      </c>
      <c r="G768" t="s">
        <v>23</v>
      </c>
      <c r="H768" s="30">
        <v>76.176565329094103</v>
      </c>
      <c r="I768" s="61">
        <v>54.942828171873501</v>
      </c>
      <c r="J768" s="61">
        <v>37.386931448992627</v>
      </c>
      <c r="K768" s="58">
        <v>270.3</v>
      </c>
    </row>
    <row r="769" spans="1:11" x14ac:dyDescent="0.2">
      <c r="A769">
        <v>768</v>
      </c>
      <c r="B769" t="s">
        <v>795</v>
      </c>
      <c r="C769" t="s">
        <v>92</v>
      </c>
      <c r="D769">
        <v>75</v>
      </c>
      <c r="E769" t="s">
        <v>27</v>
      </c>
      <c r="F769" t="s">
        <v>83</v>
      </c>
      <c r="G769" t="s">
        <v>14</v>
      </c>
      <c r="H769" s="30">
        <v>76.176565329094103</v>
      </c>
      <c r="I769" s="61">
        <v>39.797570399022199</v>
      </c>
      <c r="J769" s="61">
        <v>31.10155100696538</v>
      </c>
      <c r="K769" s="58">
        <v>290.63</v>
      </c>
    </row>
    <row r="770" spans="1:11" x14ac:dyDescent="0.2">
      <c r="A770">
        <v>769</v>
      </c>
      <c r="B770" t="s">
        <v>796</v>
      </c>
      <c r="C770" t="s">
        <v>11</v>
      </c>
      <c r="D770">
        <v>90</v>
      </c>
      <c r="E770" t="s">
        <v>12</v>
      </c>
      <c r="F770" t="s">
        <v>13</v>
      </c>
      <c r="G770" t="s">
        <v>14</v>
      </c>
      <c r="H770" s="30">
        <v>92.292400858208197</v>
      </c>
      <c r="I770" s="61">
        <v>40.190028414210701</v>
      </c>
      <c r="J770" s="61">
        <v>40.398123567780118</v>
      </c>
      <c r="K770" s="58">
        <v>238.49</v>
      </c>
    </row>
    <row r="771" spans="1:11" x14ac:dyDescent="0.2">
      <c r="A771">
        <v>770</v>
      </c>
      <c r="B771" t="s">
        <v>797</v>
      </c>
      <c r="C771" t="s">
        <v>11</v>
      </c>
      <c r="D771">
        <v>90</v>
      </c>
      <c r="E771" t="s">
        <v>16</v>
      </c>
      <c r="F771" t="s">
        <v>13</v>
      </c>
      <c r="G771" t="s">
        <v>14</v>
      </c>
      <c r="H771" s="30">
        <v>92.292400858208197</v>
      </c>
      <c r="I771" s="61">
        <v>60.7388238627954</v>
      </c>
      <c r="J771" s="61">
        <v>63.624700091912047</v>
      </c>
      <c r="K771" s="58">
        <v>345.6</v>
      </c>
    </row>
    <row r="772" spans="1:11" x14ac:dyDescent="0.2">
      <c r="A772">
        <v>771</v>
      </c>
      <c r="B772" t="s">
        <v>798</v>
      </c>
      <c r="C772" t="s">
        <v>11</v>
      </c>
      <c r="D772">
        <v>90</v>
      </c>
      <c r="E772" t="s">
        <v>18</v>
      </c>
      <c r="F772" t="s">
        <v>13</v>
      </c>
      <c r="G772" t="s">
        <v>14</v>
      </c>
      <c r="H772" s="30">
        <v>92.292400858208197</v>
      </c>
      <c r="I772" s="61">
        <v>81.820799692296504</v>
      </c>
      <c r="J772" s="61">
        <v>87.040862062445029</v>
      </c>
      <c r="K772" s="58">
        <v>427.84</v>
      </c>
    </row>
    <row r="773" spans="1:11" x14ac:dyDescent="0.2">
      <c r="A773">
        <v>772</v>
      </c>
      <c r="B773" t="s">
        <v>799</v>
      </c>
      <c r="C773" t="s">
        <v>11</v>
      </c>
      <c r="D773">
        <v>90</v>
      </c>
      <c r="E773" t="s">
        <v>20</v>
      </c>
      <c r="F773" t="s">
        <v>13</v>
      </c>
      <c r="G773" t="s">
        <v>14</v>
      </c>
      <c r="H773" s="30">
        <v>92.292400858208197</v>
      </c>
      <c r="I773" s="61">
        <v>106.371614185304</v>
      </c>
      <c r="J773" s="61">
        <v>116.51081474750177</v>
      </c>
      <c r="K773" s="58">
        <v>524.57000000000005</v>
      </c>
    </row>
    <row r="774" spans="1:11" x14ac:dyDescent="0.2">
      <c r="A774">
        <v>773</v>
      </c>
      <c r="B774" t="s">
        <v>800</v>
      </c>
      <c r="C774" t="s">
        <v>11</v>
      </c>
      <c r="D774">
        <v>90</v>
      </c>
      <c r="E774" t="s">
        <v>1133</v>
      </c>
      <c r="F774" t="s">
        <v>13</v>
      </c>
      <c r="G774" t="s">
        <v>14</v>
      </c>
      <c r="H774" s="30">
        <v>92.292400858208197</v>
      </c>
      <c r="I774" s="61">
        <v>131.703051169807</v>
      </c>
      <c r="J774" s="61">
        <v>136.35920855642181</v>
      </c>
      <c r="K774" s="58">
        <v>597.19000000000005</v>
      </c>
    </row>
    <row r="775" spans="1:11" x14ac:dyDescent="0.2">
      <c r="A775">
        <v>774</v>
      </c>
      <c r="B775" t="s">
        <v>801</v>
      </c>
      <c r="C775" t="s">
        <v>11</v>
      </c>
      <c r="D775">
        <v>90</v>
      </c>
      <c r="E775" t="s">
        <v>1134</v>
      </c>
      <c r="F775" t="s">
        <v>13</v>
      </c>
      <c r="G775" t="s">
        <v>23</v>
      </c>
      <c r="H775" s="30">
        <v>92.292400858208197</v>
      </c>
      <c r="I775" s="61">
        <v>160.932706469192</v>
      </c>
      <c r="J775" s="61">
        <v>162.08099532440056</v>
      </c>
      <c r="K775" s="58">
        <v>766.08</v>
      </c>
    </row>
    <row r="776" spans="1:11" x14ac:dyDescent="0.2">
      <c r="A776">
        <v>775</v>
      </c>
      <c r="B776" t="s">
        <v>802</v>
      </c>
      <c r="C776" t="s">
        <v>11</v>
      </c>
      <c r="D776">
        <v>90</v>
      </c>
      <c r="E776" t="s">
        <v>25</v>
      </c>
      <c r="F776" t="s">
        <v>13</v>
      </c>
      <c r="G776" t="s">
        <v>23</v>
      </c>
      <c r="H776" s="30">
        <v>92.292400858208197</v>
      </c>
      <c r="I776" s="61">
        <v>132.71342094062601</v>
      </c>
      <c r="J776" s="61">
        <v>125.71979490773163</v>
      </c>
      <c r="K776" s="58">
        <v>564.51</v>
      </c>
    </row>
    <row r="777" spans="1:11" x14ac:dyDescent="0.2">
      <c r="A777">
        <v>776</v>
      </c>
      <c r="B777" t="s">
        <v>803</v>
      </c>
      <c r="C777" t="s">
        <v>11</v>
      </c>
      <c r="D777">
        <v>90</v>
      </c>
      <c r="E777" t="s">
        <v>27</v>
      </c>
      <c r="F777" t="s">
        <v>13</v>
      </c>
      <c r="G777" t="s">
        <v>14</v>
      </c>
      <c r="H777" s="30">
        <v>92.292400858208197</v>
      </c>
      <c r="I777" s="61">
        <v>96.268185974945794</v>
      </c>
      <c r="J777" s="61">
        <v>101.62474178625726</v>
      </c>
      <c r="K777" s="58">
        <v>533.16</v>
      </c>
    </row>
    <row r="778" spans="1:11" x14ac:dyDescent="0.2">
      <c r="A778">
        <v>777</v>
      </c>
      <c r="B778" t="s">
        <v>804</v>
      </c>
      <c r="C778" t="s">
        <v>11</v>
      </c>
      <c r="D778">
        <v>90</v>
      </c>
      <c r="E778" t="s">
        <v>12</v>
      </c>
      <c r="F778" t="s">
        <v>29</v>
      </c>
      <c r="G778" t="s">
        <v>14</v>
      </c>
      <c r="H778" s="30">
        <v>92.292400858208197</v>
      </c>
      <c r="I778" s="61">
        <v>38.156627532815499</v>
      </c>
      <c r="J778" s="61">
        <v>38.361528746848876</v>
      </c>
      <c r="K778" s="58">
        <v>449.99</v>
      </c>
    </row>
    <row r="779" spans="1:11" x14ac:dyDescent="0.2">
      <c r="A779">
        <v>778</v>
      </c>
      <c r="B779" t="s">
        <v>805</v>
      </c>
      <c r="C779" t="s">
        <v>11</v>
      </c>
      <c r="D779">
        <v>90</v>
      </c>
      <c r="E779" t="s">
        <v>16</v>
      </c>
      <c r="F779" t="s">
        <v>29</v>
      </c>
      <c r="G779" t="s">
        <v>14</v>
      </c>
      <c r="H779" s="30">
        <v>92.292400858208197</v>
      </c>
      <c r="I779" s="61">
        <v>57.717216929615397</v>
      </c>
      <c r="J779" s="61">
        <v>60.546111430734442</v>
      </c>
      <c r="K779" s="58">
        <v>613.29</v>
      </c>
    </row>
    <row r="780" spans="1:11" x14ac:dyDescent="0.2">
      <c r="A780">
        <v>779</v>
      </c>
      <c r="B780" t="s">
        <v>806</v>
      </c>
      <c r="C780" t="s">
        <v>11</v>
      </c>
      <c r="D780">
        <v>90</v>
      </c>
      <c r="E780" t="s">
        <v>18</v>
      </c>
      <c r="F780" t="s">
        <v>29</v>
      </c>
      <c r="G780" t="s">
        <v>14</v>
      </c>
      <c r="H780" s="30">
        <v>92.292400858208197</v>
      </c>
      <c r="I780" s="61">
        <v>77.828225078397693</v>
      </c>
      <c r="J780" s="61">
        <v>82.928586653683311</v>
      </c>
      <c r="K780" s="58">
        <v>727.09</v>
      </c>
    </row>
    <row r="781" spans="1:11" x14ac:dyDescent="0.2">
      <c r="A781">
        <v>780</v>
      </c>
      <c r="B781" t="s">
        <v>807</v>
      </c>
      <c r="C781" t="s">
        <v>11</v>
      </c>
      <c r="D781">
        <v>90</v>
      </c>
      <c r="E781" t="s">
        <v>20</v>
      </c>
      <c r="F781" t="s">
        <v>29</v>
      </c>
      <c r="G781" t="s">
        <v>14</v>
      </c>
      <c r="H781" s="30">
        <v>92.292400858208197</v>
      </c>
      <c r="I781" s="61">
        <v>101.255124771525</v>
      </c>
      <c r="J781" s="61">
        <v>111.13319544399764</v>
      </c>
      <c r="K781" s="58">
        <v>827.9</v>
      </c>
    </row>
    <row r="782" spans="1:11" x14ac:dyDescent="0.2">
      <c r="A782">
        <v>781</v>
      </c>
      <c r="B782" t="s">
        <v>808</v>
      </c>
      <c r="C782" t="s">
        <v>11</v>
      </c>
      <c r="D782">
        <v>90</v>
      </c>
      <c r="E782" t="s">
        <v>1133</v>
      </c>
      <c r="F782" t="s">
        <v>29</v>
      </c>
      <c r="G782" t="s">
        <v>14</v>
      </c>
      <c r="H782" s="30">
        <v>92.292400858208197</v>
      </c>
      <c r="I782" s="61">
        <v>125.48496201092399</v>
      </c>
      <c r="J782" s="61">
        <v>130.01186497962257</v>
      </c>
      <c r="K782" s="58">
        <v>955.21</v>
      </c>
    </row>
    <row r="783" spans="1:11" x14ac:dyDescent="0.2">
      <c r="A783">
        <v>782</v>
      </c>
      <c r="B783" t="s">
        <v>809</v>
      </c>
      <c r="C783" t="s">
        <v>11</v>
      </c>
      <c r="D783">
        <v>90</v>
      </c>
      <c r="E783" t="s">
        <v>1134</v>
      </c>
      <c r="F783" t="s">
        <v>29</v>
      </c>
      <c r="G783" t="s">
        <v>23</v>
      </c>
      <c r="H783" s="30">
        <v>92.292400858208197</v>
      </c>
      <c r="I783" s="61">
        <v>152.92474842063501</v>
      </c>
      <c r="J783" s="61">
        <v>154.03672393757634</v>
      </c>
      <c r="K783" s="58">
        <v>1371.87</v>
      </c>
    </row>
    <row r="784" spans="1:11" x14ac:dyDescent="0.2">
      <c r="A784">
        <v>783</v>
      </c>
      <c r="B784" t="s">
        <v>810</v>
      </c>
      <c r="C784" t="s">
        <v>11</v>
      </c>
      <c r="D784">
        <v>90</v>
      </c>
      <c r="E784" t="s">
        <v>25</v>
      </c>
      <c r="F784" t="s">
        <v>29</v>
      </c>
      <c r="G784" t="s">
        <v>23</v>
      </c>
      <c r="H784" s="30">
        <v>92.292400858208197</v>
      </c>
      <c r="I784" s="61">
        <v>126.15054508152799</v>
      </c>
      <c r="J784" s="61">
        <v>119.36090621257409</v>
      </c>
      <c r="K784" s="58">
        <v>1039.75</v>
      </c>
    </row>
    <row r="785" spans="1:11" x14ac:dyDescent="0.2">
      <c r="A785">
        <v>784</v>
      </c>
      <c r="B785" t="s">
        <v>811</v>
      </c>
      <c r="C785" t="s">
        <v>11</v>
      </c>
      <c r="D785">
        <v>90</v>
      </c>
      <c r="E785" t="s">
        <v>27</v>
      </c>
      <c r="F785" t="s">
        <v>29</v>
      </c>
      <c r="G785" t="s">
        <v>14</v>
      </c>
      <c r="H785" s="30">
        <v>92.292400858208197</v>
      </c>
      <c r="I785" s="61">
        <v>91.324536724386604</v>
      </c>
      <c r="J785" s="61">
        <v>96.540655270589212</v>
      </c>
      <c r="K785" s="58">
        <v>858.55</v>
      </c>
    </row>
    <row r="786" spans="1:11" x14ac:dyDescent="0.2">
      <c r="A786">
        <v>785</v>
      </c>
      <c r="B786" t="s">
        <v>812</v>
      </c>
      <c r="C786" t="s">
        <v>11</v>
      </c>
      <c r="D786">
        <v>90</v>
      </c>
      <c r="E786" t="s">
        <v>12</v>
      </c>
      <c r="F786" t="s">
        <v>38</v>
      </c>
      <c r="G786" t="s">
        <v>14</v>
      </c>
      <c r="H786" s="30">
        <v>92.292400858208197</v>
      </c>
      <c r="I786" s="61">
        <v>41.794448567294097</v>
      </c>
      <c r="J786" s="61">
        <v>42.005063844173293</v>
      </c>
      <c r="K786" s="58">
        <v>360.68</v>
      </c>
    </row>
    <row r="787" spans="1:11" x14ac:dyDescent="0.2">
      <c r="A787">
        <v>786</v>
      </c>
      <c r="B787" t="s">
        <v>813</v>
      </c>
      <c r="C787" t="s">
        <v>11</v>
      </c>
      <c r="D787">
        <v>90</v>
      </c>
      <c r="E787" t="s">
        <v>16</v>
      </c>
      <c r="F787" t="s">
        <v>38</v>
      </c>
      <c r="G787" t="s">
        <v>14</v>
      </c>
      <c r="H787" s="30">
        <v>92.292400858208197</v>
      </c>
      <c r="I787" s="61">
        <v>63.124623766343397</v>
      </c>
      <c r="J787" s="61">
        <v>66.055491618846929</v>
      </c>
      <c r="K787" s="58">
        <v>493.59</v>
      </c>
    </row>
    <row r="788" spans="1:11" x14ac:dyDescent="0.2">
      <c r="A788">
        <v>787</v>
      </c>
      <c r="B788" t="s">
        <v>814</v>
      </c>
      <c r="C788" t="s">
        <v>11</v>
      </c>
      <c r="D788">
        <v>90</v>
      </c>
      <c r="E788" t="s">
        <v>18</v>
      </c>
      <c r="F788" t="s">
        <v>38</v>
      </c>
      <c r="G788" t="s">
        <v>14</v>
      </c>
      <c r="H788" s="30">
        <v>92.292400858208197</v>
      </c>
      <c r="I788" s="61">
        <v>84.975986008419895</v>
      </c>
      <c r="J788" s="61">
        <v>90.290643557495287</v>
      </c>
      <c r="K788" s="58">
        <v>585.61</v>
      </c>
    </row>
    <row r="789" spans="1:11" x14ac:dyDescent="0.2">
      <c r="A789">
        <v>788</v>
      </c>
      <c r="B789" t="s">
        <v>815</v>
      </c>
      <c r="C789" t="s">
        <v>11</v>
      </c>
      <c r="D789">
        <v>90</v>
      </c>
      <c r="E789" t="s">
        <v>20</v>
      </c>
      <c r="F789" t="s">
        <v>38</v>
      </c>
      <c r="G789" t="s">
        <v>14</v>
      </c>
      <c r="H789" s="30">
        <v>92.292400858208197</v>
      </c>
      <c r="I789" s="61">
        <v>110.417802589308</v>
      </c>
      <c r="J789" s="61">
        <v>120.76350816818757</v>
      </c>
      <c r="K789" s="58">
        <v>692.24</v>
      </c>
    </row>
    <row r="790" spans="1:11" x14ac:dyDescent="0.2">
      <c r="A790">
        <v>789</v>
      </c>
      <c r="B790" t="s">
        <v>816</v>
      </c>
      <c r="C790" t="s">
        <v>11</v>
      </c>
      <c r="D790">
        <v>90</v>
      </c>
      <c r="E790" t="s">
        <v>1133</v>
      </c>
      <c r="F790" t="s">
        <v>38</v>
      </c>
      <c r="G790" t="s">
        <v>14</v>
      </c>
      <c r="H790" s="30">
        <v>92.292400858208197</v>
      </c>
      <c r="I790" s="61">
        <v>136.62514738798501</v>
      </c>
      <c r="J790" s="61">
        <v>141.38361959597856</v>
      </c>
      <c r="K790" s="58">
        <v>823.19</v>
      </c>
    </row>
    <row r="791" spans="1:11" x14ac:dyDescent="0.2">
      <c r="A791">
        <v>790</v>
      </c>
      <c r="B791" t="s">
        <v>817</v>
      </c>
      <c r="C791" t="s">
        <v>11</v>
      </c>
      <c r="D791">
        <v>90</v>
      </c>
      <c r="E791" t="s">
        <v>1134</v>
      </c>
      <c r="F791" t="s">
        <v>38</v>
      </c>
      <c r="G791" t="s">
        <v>23</v>
      </c>
      <c r="H791" s="30">
        <v>92.292400858208197</v>
      </c>
      <c r="I791" s="61">
        <v>167.25556269650599</v>
      </c>
      <c r="J791" s="61">
        <v>168.43252353221263</v>
      </c>
      <c r="K791" s="58">
        <v>1009.74</v>
      </c>
    </row>
    <row r="792" spans="1:11" x14ac:dyDescent="0.2">
      <c r="A792">
        <v>791</v>
      </c>
      <c r="B792" t="s">
        <v>818</v>
      </c>
      <c r="C792" t="s">
        <v>11</v>
      </c>
      <c r="D792">
        <v>90</v>
      </c>
      <c r="E792" t="s">
        <v>25</v>
      </c>
      <c r="F792" t="s">
        <v>38</v>
      </c>
      <c r="G792" t="s">
        <v>23</v>
      </c>
      <c r="H792" s="30">
        <v>92.292400858208197</v>
      </c>
      <c r="I792" s="61">
        <v>137.896679335594</v>
      </c>
      <c r="J792" s="61">
        <v>130.74194737861077</v>
      </c>
      <c r="K792" s="58">
        <v>794.47</v>
      </c>
    </row>
    <row r="793" spans="1:11" x14ac:dyDescent="0.2">
      <c r="A793">
        <v>792</v>
      </c>
      <c r="B793" t="s">
        <v>819</v>
      </c>
      <c r="C793" t="s">
        <v>11</v>
      </c>
      <c r="D793">
        <v>90</v>
      </c>
      <c r="E793" t="s">
        <v>27</v>
      </c>
      <c r="F793" t="s">
        <v>38</v>
      </c>
      <c r="G793" t="s">
        <v>14</v>
      </c>
      <c r="H793" s="30">
        <v>92.292400858208197</v>
      </c>
      <c r="I793" s="61">
        <v>100.16670152906001</v>
      </c>
      <c r="J793" s="61">
        <v>105.63400485392987</v>
      </c>
      <c r="K793" s="58">
        <v>728.3</v>
      </c>
    </row>
    <row r="794" spans="1:11" x14ac:dyDescent="0.2">
      <c r="A794">
        <v>793</v>
      </c>
      <c r="B794" t="s">
        <v>820</v>
      </c>
      <c r="C794" t="s">
        <v>11</v>
      </c>
      <c r="D794">
        <v>90</v>
      </c>
      <c r="E794" t="s">
        <v>12</v>
      </c>
      <c r="F794" t="s">
        <v>47</v>
      </c>
      <c r="G794" t="s">
        <v>14</v>
      </c>
      <c r="H794" s="30">
        <v>92.292400858208197</v>
      </c>
      <c r="I794" s="61">
        <v>35.102795395913503</v>
      </c>
      <c r="J794" s="61">
        <v>35.302899840511159</v>
      </c>
      <c r="K794" s="58">
        <v>244.64</v>
      </c>
    </row>
    <row r="795" spans="1:11" x14ac:dyDescent="0.2">
      <c r="A795">
        <v>794</v>
      </c>
      <c r="B795" t="s">
        <v>821</v>
      </c>
      <c r="C795" t="s">
        <v>11</v>
      </c>
      <c r="D795">
        <v>90</v>
      </c>
      <c r="E795" t="s">
        <v>16</v>
      </c>
      <c r="F795" t="s">
        <v>47</v>
      </c>
      <c r="G795" t="s">
        <v>14</v>
      </c>
      <c r="H795" s="30">
        <v>92.292400858208197</v>
      </c>
      <c r="I795" s="61">
        <v>53.097225527580299</v>
      </c>
      <c r="J795" s="61">
        <v>55.83899582649704</v>
      </c>
      <c r="K795" s="58">
        <v>355.84</v>
      </c>
    </row>
    <row r="796" spans="1:11" x14ac:dyDescent="0.2">
      <c r="A796">
        <v>795</v>
      </c>
      <c r="B796" t="s">
        <v>822</v>
      </c>
      <c r="C796" t="s">
        <v>11</v>
      </c>
      <c r="D796">
        <v>90</v>
      </c>
      <c r="E796" t="s">
        <v>18</v>
      </c>
      <c r="F796" t="s">
        <v>47</v>
      </c>
      <c r="G796" t="s">
        <v>14</v>
      </c>
      <c r="H796" s="30">
        <v>92.292400858208197</v>
      </c>
      <c r="I796" s="61">
        <v>71.597466320150502</v>
      </c>
      <c r="J796" s="61">
        <v>76.511024429480869</v>
      </c>
      <c r="K796" s="58">
        <v>421.82</v>
      </c>
    </row>
    <row r="797" spans="1:11" x14ac:dyDescent="0.2">
      <c r="A797">
        <v>796</v>
      </c>
      <c r="B797" t="s">
        <v>823</v>
      </c>
      <c r="C797" t="s">
        <v>11</v>
      </c>
      <c r="D797">
        <v>90</v>
      </c>
      <c r="E797" t="s">
        <v>20</v>
      </c>
      <c r="F797" t="s">
        <v>47</v>
      </c>
      <c r="G797" t="s">
        <v>14</v>
      </c>
      <c r="H797" s="30">
        <v>92.292400858208197</v>
      </c>
      <c r="I797" s="61">
        <v>93.147929508395507</v>
      </c>
      <c r="J797" s="61">
        <v>102.61223385911242</v>
      </c>
      <c r="K797" s="58">
        <v>483.65</v>
      </c>
    </row>
    <row r="798" spans="1:11" x14ac:dyDescent="0.2">
      <c r="A798">
        <v>797</v>
      </c>
      <c r="B798" t="s">
        <v>824</v>
      </c>
      <c r="C798" t="s">
        <v>11</v>
      </c>
      <c r="D798">
        <v>90</v>
      </c>
      <c r="E798" t="s">
        <v>1133</v>
      </c>
      <c r="F798" t="s">
        <v>47</v>
      </c>
      <c r="G798" t="s">
        <v>14</v>
      </c>
      <c r="H798" s="30">
        <v>92.292400858208197</v>
      </c>
      <c r="I798" s="61">
        <v>115.43628825061801</v>
      </c>
      <c r="J798" s="61">
        <v>119.75431105621004</v>
      </c>
      <c r="K798" s="58">
        <v>546.22</v>
      </c>
    </row>
    <row r="799" spans="1:11" x14ac:dyDescent="0.2">
      <c r="A799">
        <v>798</v>
      </c>
      <c r="B799" t="s">
        <v>825</v>
      </c>
      <c r="C799" t="s">
        <v>11</v>
      </c>
      <c r="D799">
        <v>90</v>
      </c>
      <c r="E799" t="s">
        <v>1134</v>
      </c>
      <c r="F799" t="s">
        <v>47</v>
      </c>
      <c r="G799" t="s">
        <v>23</v>
      </c>
      <c r="H799" s="30">
        <v>92.292400858208197</v>
      </c>
      <c r="I799" s="61">
        <v>140.68386695183401</v>
      </c>
      <c r="J799" s="61">
        <v>141.74033427720261</v>
      </c>
      <c r="K799" s="58">
        <v>648.04</v>
      </c>
    </row>
    <row r="800" spans="1:11" x14ac:dyDescent="0.2">
      <c r="A800">
        <v>799</v>
      </c>
      <c r="B800" t="s">
        <v>826</v>
      </c>
      <c r="C800" t="s">
        <v>11</v>
      </c>
      <c r="D800">
        <v>90</v>
      </c>
      <c r="E800" t="s">
        <v>25</v>
      </c>
      <c r="F800" t="s">
        <v>47</v>
      </c>
      <c r="G800" t="s">
        <v>23</v>
      </c>
      <c r="H800" s="30">
        <v>92.292400858208197</v>
      </c>
      <c r="I800" s="61">
        <v>116.052295605418</v>
      </c>
      <c r="J800" s="61">
        <v>109.57653030585965</v>
      </c>
      <c r="K800" s="58">
        <v>481.82</v>
      </c>
    </row>
    <row r="801" spans="1:11" x14ac:dyDescent="0.2">
      <c r="A801">
        <v>800</v>
      </c>
      <c r="B801" t="s">
        <v>827</v>
      </c>
      <c r="C801" t="s">
        <v>11</v>
      </c>
      <c r="D801">
        <v>90</v>
      </c>
      <c r="E801" t="s">
        <v>27</v>
      </c>
      <c r="F801" t="s">
        <v>47</v>
      </c>
      <c r="G801" t="s">
        <v>14</v>
      </c>
      <c r="H801" s="30">
        <v>92.292400858208197</v>
      </c>
      <c r="I801" s="61">
        <v>84.016370771749095</v>
      </c>
      <c r="J801" s="61">
        <v>89.024881782033987</v>
      </c>
      <c r="K801" s="58">
        <v>521.37</v>
      </c>
    </row>
    <row r="802" spans="1:11" x14ac:dyDescent="0.2">
      <c r="A802">
        <v>801</v>
      </c>
      <c r="B802" t="s">
        <v>828</v>
      </c>
      <c r="C802" t="s">
        <v>11</v>
      </c>
      <c r="D802">
        <v>90</v>
      </c>
      <c r="E802" t="s">
        <v>12</v>
      </c>
      <c r="F802" t="s">
        <v>56</v>
      </c>
      <c r="G802" t="s">
        <v>14</v>
      </c>
      <c r="H802" s="30">
        <v>92.292400858208197</v>
      </c>
      <c r="I802" s="61">
        <v>37.698862748313502</v>
      </c>
      <c r="J802" s="61">
        <v>37.903044933916817</v>
      </c>
      <c r="K802" s="58">
        <v>254.09</v>
      </c>
    </row>
    <row r="803" spans="1:11" x14ac:dyDescent="0.2">
      <c r="A803">
        <v>802</v>
      </c>
      <c r="B803" t="s">
        <v>829</v>
      </c>
      <c r="C803" t="s">
        <v>11</v>
      </c>
      <c r="D803">
        <v>90</v>
      </c>
      <c r="E803" t="s">
        <v>16</v>
      </c>
      <c r="F803" t="s">
        <v>56</v>
      </c>
      <c r="G803" t="s">
        <v>14</v>
      </c>
      <c r="H803" s="30">
        <v>92.292400858208197</v>
      </c>
      <c r="I803" s="61">
        <v>57.0231300498195</v>
      </c>
      <c r="J803" s="61">
        <v>59.838935399812698</v>
      </c>
      <c r="K803" s="58">
        <v>366.94</v>
      </c>
    </row>
    <row r="804" spans="1:11" x14ac:dyDescent="0.2">
      <c r="A804">
        <v>803</v>
      </c>
      <c r="B804" t="s">
        <v>830</v>
      </c>
      <c r="C804" t="s">
        <v>11</v>
      </c>
      <c r="D804">
        <v>90</v>
      </c>
      <c r="E804" t="s">
        <v>18</v>
      </c>
      <c r="F804" t="s">
        <v>56</v>
      </c>
      <c r="G804" t="s">
        <v>14</v>
      </c>
      <c r="H804" s="30">
        <v>92.292400858208197</v>
      </c>
      <c r="I804" s="61">
        <v>76.8897869851656</v>
      </c>
      <c r="J804" s="61">
        <v>81.962013385394386</v>
      </c>
      <c r="K804" s="58">
        <v>449.24</v>
      </c>
    </row>
    <row r="805" spans="1:11" x14ac:dyDescent="0.2">
      <c r="A805">
        <v>804</v>
      </c>
      <c r="B805" t="s">
        <v>831</v>
      </c>
      <c r="C805" t="s">
        <v>11</v>
      </c>
      <c r="D805">
        <v>90</v>
      </c>
      <c r="E805" t="s">
        <v>20</v>
      </c>
      <c r="F805" t="s">
        <v>56</v>
      </c>
      <c r="G805" t="s">
        <v>14</v>
      </c>
      <c r="H805" s="30">
        <v>92.292400858208197</v>
      </c>
      <c r="I805" s="61">
        <v>100.03182452908401</v>
      </c>
      <c r="J805" s="61">
        <v>109.84746171805344</v>
      </c>
      <c r="K805" s="58">
        <v>500.9</v>
      </c>
    </row>
    <row r="806" spans="1:11" x14ac:dyDescent="0.2">
      <c r="A806">
        <v>805</v>
      </c>
      <c r="B806" t="s">
        <v>832</v>
      </c>
      <c r="C806" t="s">
        <v>11</v>
      </c>
      <c r="D806">
        <v>90</v>
      </c>
      <c r="E806" t="s">
        <v>1133</v>
      </c>
      <c r="F806" t="s">
        <v>56</v>
      </c>
      <c r="G806" t="s">
        <v>14</v>
      </c>
      <c r="H806" s="30">
        <v>92.292400858208197</v>
      </c>
      <c r="I806" s="61">
        <v>123.965167124749</v>
      </c>
      <c r="J806" s="61">
        <v>128.46047836191315</v>
      </c>
      <c r="K806" s="58">
        <v>576.79</v>
      </c>
    </row>
    <row r="807" spans="1:11" x14ac:dyDescent="0.2">
      <c r="A807">
        <v>806</v>
      </c>
      <c r="B807" t="s">
        <v>833</v>
      </c>
      <c r="C807" t="s">
        <v>11</v>
      </c>
      <c r="D807">
        <v>90</v>
      </c>
      <c r="E807" t="s">
        <v>1134</v>
      </c>
      <c r="F807" t="s">
        <v>56</v>
      </c>
      <c r="G807" t="s">
        <v>23</v>
      </c>
      <c r="H807" s="30">
        <v>92.292400858208197</v>
      </c>
      <c r="I807" s="61">
        <v>151.085792115093</v>
      </c>
      <c r="J807" s="61">
        <v>152.18942859704228</v>
      </c>
      <c r="K807" s="58">
        <v>884.24</v>
      </c>
    </row>
    <row r="808" spans="1:11" x14ac:dyDescent="0.2">
      <c r="A808">
        <v>807</v>
      </c>
      <c r="B808" t="s">
        <v>834</v>
      </c>
      <c r="C808" t="s">
        <v>11</v>
      </c>
      <c r="D808">
        <v>90</v>
      </c>
      <c r="E808" t="s">
        <v>25</v>
      </c>
      <c r="F808" t="s">
        <v>56</v>
      </c>
      <c r="G808" t="s">
        <v>23</v>
      </c>
      <c r="H808" s="30">
        <v>92.292400858208197</v>
      </c>
      <c r="I808" s="61">
        <v>124.632239919573</v>
      </c>
      <c r="J808" s="61">
        <v>117.8897929784618</v>
      </c>
      <c r="K808" s="58">
        <v>642.83000000000004</v>
      </c>
    </row>
    <row r="809" spans="1:11" x14ac:dyDescent="0.2">
      <c r="A809">
        <v>808</v>
      </c>
      <c r="B809" t="s">
        <v>835</v>
      </c>
      <c r="C809" t="s">
        <v>11</v>
      </c>
      <c r="D809">
        <v>90</v>
      </c>
      <c r="E809" t="s">
        <v>27</v>
      </c>
      <c r="F809" t="s">
        <v>56</v>
      </c>
      <c r="G809" t="s">
        <v>14</v>
      </c>
      <c r="H809" s="30">
        <v>92.292400858208197</v>
      </c>
      <c r="I809" s="61">
        <v>90.231259271248106</v>
      </c>
      <c r="J809" s="61">
        <v>95.416320416785283</v>
      </c>
      <c r="K809" s="58">
        <v>545.70000000000005</v>
      </c>
    </row>
    <row r="810" spans="1:11" x14ac:dyDescent="0.2">
      <c r="A810">
        <v>809</v>
      </c>
      <c r="B810" t="s">
        <v>836</v>
      </c>
      <c r="C810" t="s">
        <v>11</v>
      </c>
      <c r="D810">
        <v>90</v>
      </c>
      <c r="E810" t="s">
        <v>12</v>
      </c>
      <c r="F810" t="s">
        <v>65</v>
      </c>
      <c r="G810" t="s">
        <v>14</v>
      </c>
      <c r="H810" s="30">
        <v>92.292400858208197</v>
      </c>
      <c r="I810" s="61">
        <v>39.073446445993</v>
      </c>
      <c r="J810" s="61">
        <v>39.279787742108056</v>
      </c>
      <c r="K810" s="58">
        <v>272.55</v>
      </c>
    </row>
    <row r="811" spans="1:11" x14ac:dyDescent="0.2">
      <c r="A811">
        <v>810</v>
      </c>
      <c r="B811" t="s">
        <v>837</v>
      </c>
      <c r="C811" t="s">
        <v>11</v>
      </c>
      <c r="D811">
        <v>90</v>
      </c>
      <c r="E811" t="s">
        <v>16</v>
      </c>
      <c r="F811" t="s">
        <v>65</v>
      </c>
      <c r="G811" t="s">
        <v>14</v>
      </c>
      <c r="H811" s="30">
        <v>92.292400858208197</v>
      </c>
      <c r="I811" s="61">
        <v>59.043175328805198</v>
      </c>
      <c r="J811" s="61">
        <v>61.897074869464348</v>
      </c>
      <c r="K811" s="58">
        <v>387.5</v>
      </c>
    </row>
    <row r="812" spans="1:11" x14ac:dyDescent="0.2">
      <c r="A812">
        <v>811</v>
      </c>
      <c r="B812" t="s">
        <v>838</v>
      </c>
      <c r="C812" t="s">
        <v>11</v>
      </c>
      <c r="D812">
        <v>90</v>
      </c>
      <c r="E812" t="s">
        <v>18</v>
      </c>
      <c r="F812" t="s">
        <v>65</v>
      </c>
      <c r="G812" t="s">
        <v>14</v>
      </c>
      <c r="H812" s="30">
        <v>92.292400858208197</v>
      </c>
      <c r="I812" s="61">
        <v>79.524279255072202</v>
      </c>
      <c r="J812" s="61">
        <v>84.675489982273916</v>
      </c>
      <c r="K812" s="58">
        <v>466.06</v>
      </c>
    </row>
    <row r="813" spans="1:11" x14ac:dyDescent="0.2">
      <c r="A813">
        <v>812</v>
      </c>
      <c r="B813" t="s">
        <v>839</v>
      </c>
      <c r="C813" t="s">
        <v>11</v>
      </c>
      <c r="D813">
        <v>90</v>
      </c>
      <c r="E813" t="s">
        <v>20</v>
      </c>
      <c r="F813" t="s">
        <v>65</v>
      </c>
      <c r="G813" t="s">
        <v>14</v>
      </c>
      <c r="H813" s="30">
        <v>92.292400858208197</v>
      </c>
      <c r="I813" s="61">
        <v>103.37429777776001</v>
      </c>
      <c r="J813" s="61">
        <v>113.36052452536032</v>
      </c>
      <c r="K813" s="58">
        <v>541.49</v>
      </c>
    </row>
    <row r="814" spans="1:11" x14ac:dyDescent="0.2">
      <c r="A814">
        <v>813</v>
      </c>
      <c r="B814" t="s">
        <v>840</v>
      </c>
      <c r="C814" t="s">
        <v>11</v>
      </c>
      <c r="D814">
        <v>90</v>
      </c>
      <c r="E814" t="s">
        <v>1133</v>
      </c>
      <c r="F814" t="s">
        <v>65</v>
      </c>
      <c r="G814" t="s">
        <v>14</v>
      </c>
      <c r="H814" s="30">
        <v>92.292400858208197</v>
      </c>
      <c r="I814" s="61">
        <v>127.97351426419699</v>
      </c>
      <c r="J814" s="61">
        <v>132.55214636780056</v>
      </c>
      <c r="K814" s="58">
        <v>619.03</v>
      </c>
    </row>
    <row r="815" spans="1:11" x14ac:dyDescent="0.2">
      <c r="A815">
        <v>814</v>
      </c>
      <c r="B815" t="s">
        <v>841</v>
      </c>
      <c r="C815" t="s">
        <v>11</v>
      </c>
      <c r="D815">
        <v>90</v>
      </c>
      <c r="E815" t="s">
        <v>1134</v>
      </c>
      <c r="F815" t="s">
        <v>65</v>
      </c>
      <c r="G815" t="s">
        <v>23</v>
      </c>
      <c r="H815" s="30">
        <v>92.292400858208197</v>
      </c>
      <c r="I815" s="61">
        <v>156.44025031185799</v>
      </c>
      <c r="J815" s="61">
        <v>157.56816742197213</v>
      </c>
      <c r="K815" s="58">
        <v>811.12</v>
      </c>
    </row>
    <row r="816" spans="1:11" x14ac:dyDescent="0.2">
      <c r="A816">
        <v>815</v>
      </c>
      <c r="B816" t="s">
        <v>842</v>
      </c>
      <c r="C816" t="s">
        <v>11</v>
      </c>
      <c r="D816">
        <v>90</v>
      </c>
      <c r="E816" t="s">
        <v>25</v>
      </c>
      <c r="F816" t="s">
        <v>65</v>
      </c>
      <c r="G816" t="s">
        <v>23</v>
      </c>
      <c r="H816" s="30">
        <v>92.292400858208197</v>
      </c>
      <c r="I816" s="61">
        <v>129.00222551693699</v>
      </c>
      <c r="J816" s="61">
        <v>122.12395077904807</v>
      </c>
      <c r="K816" s="58">
        <v>553.38</v>
      </c>
    </row>
    <row r="817" spans="1:11" x14ac:dyDescent="0.2">
      <c r="A817">
        <v>816</v>
      </c>
      <c r="B817" t="s">
        <v>843</v>
      </c>
      <c r="C817" t="s">
        <v>11</v>
      </c>
      <c r="D817">
        <v>90</v>
      </c>
      <c r="E817" t="s">
        <v>27</v>
      </c>
      <c r="F817" t="s">
        <v>65</v>
      </c>
      <c r="G817" t="s">
        <v>14</v>
      </c>
      <c r="H817" s="30">
        <v>92.292400858208197</v>
      </c>
      <c r="I817" s="61">
        <v>93.605219624873797</v>
      </c>
      <c r="J817" s="61">
        <v>98.886126923856295</v>
      </c>
      <c r="K817" s="58">
        <v>568.11</v>
      </c>
    </row>
    <row r="818" spans="1:11" x14ac:dyDescent="0.2">
      <c r="A818">
        <v>817</v>
      </c>
      <c r="B818" t="s">
        <v>844</v>
      </c>
      <c r="C818" t="s">
        <v>11</v>
      </c>
      <c r="D818">
        <v>90</v>
      </c>
      <c r="E818" t="s">
        <v>12</v>
      </c>
      <c r="F818" t="s">
        <v>74</v>
      </c>
      <c r="G818" t="s">
        <v>14</v>
      </c>
      <c r="H818" s="30">
        <v>92.292400858208197</v>
      </c>
      <c r="I818" s="61">
        <v>36.653518845082601</v>
      </c>
      <c r="J818" s="61">
        <v>36.856059069549872</v>
      </c>
      <c r="K818" s="58">
        <v>314.52</v>
      </c>
    </row>
    <row r="819" spans="1:11" x14ac:dyDescent="0.2">
      <c r="A819">
        <v>818</v>
      </c>
      <c r="B819" t="s">
        <v>845</v>
      </c>
      <c r="C819" t="s">
        <v>11</v>
      </c>
      <c r="D819">
        <v>90</v>
      </c>
      <c r="E819" t="s">
        <v>16</v>
      </c>
      <c r="F819" t="s">
        <v>74</v>
      </c>
      <c r="G819" t="s">
        <v>14</v>
      </c>
      <c r="H819" s="30">
        <v>92.292400858208197</v>
      </c>
      <c r="I819" s="61">
        <v>55.299556399280398</v>
      </c>
      <c r="J819" s="61">
        <v>58.082858446524142</v>
      </c>
      <c r="K819" s="58">
        <v>435.73</v>
      </c>
    </row>
    <row r="820" spans="1:11" x14ac:dyDescent="0.2">
      <c r="A820">
        <v>819</v>
      </c>
      <c r="B820" t="s">
        <v>846</v>
      </c>
      <c r="C820" t="s">
        <v>11</v>
      </c>
      <c r="D820">
        <v>90</v>
      </c>
      <c r="E820" t="s">
        <v>18</v>
      </c>
      <c r="F820" t="s">
        <v>74</v>
      </c>
      <c r="G820" t="s">
        <v>14</v>
      </c>
      <c r="H820" s="30">
        <v>92.292400858208197</v>
      </c>
      <c r="I820" s="61">
        <v>74.351375866067997</v>
      </c>
      <c r="J820" s="61">
        <v>79.347498534236991</v>
      </c>
      <c r="K820" s="58">
        <v>504.47</v>
      </c>
    </row>
    <row r="821" spans="1:11" x14ac:dyDescent="0.2">
      <c r="A821">
        <v>820</v>
      </c>
      <c r="B821" t="s">
        <v>847</v>
      </c>
      <c r="C821" t="s">
        <v>11</v>
      </c>
      <c r="D821">
        <v>90</v>
      </c>
      <c r="E821" t="s">
        <v>20</v>
      </c>
      <c r="F821" t="s">
        <v>74</v>
      </c>
      <c r="G821" t="s">
        <v>14</v>
      </c>
      <c r="H821" s="30">
        <v>92.292400858208197</v>
      </c>
      <c r="I821" s="61">
        <v>96.526211733852307</v>
      </c>
      <c r="J821" s="61">
        <v>106.16293322328514</v>
      </c>
      <c r="K821" s="58">
        <v>568.65</v>
      </c>
    </row>
    <row r="822" spans="1:11" x14ac:dyDescent="0.2">
      <c r="A822">
        <v>821</v>
      </c>
      <c r="B822" t="s">
        <v>848</v>
      </c>
      <c r="C822" t="s">
        <v>11</v>
      </c>
      <c r="D822">
        <v>90</v>
      </c>
      <c r="E822" t="s">
        <v>1133</v>
      </c>
      <c r="F822" t="s">
        <v>74</v>
      </c>
      <c r="G822" t="s">
        <v>14</v>
      </c>
      <c r="H822" s="30">
        <v>92.292400858208197</v>
      </c>
      <c r="I822" s="61">
        <v>119.301566594954</v>
      </c>
      <c r="J822" s="61">
        <v>123.69993631898282</v>
      </c>
      <c r="K822" s="58">
        <v>640.16</v>
      </c>
    </row>
    <row r="823" spans="1:11" x14ac:dyDescent="0.2">
      <c r="A823">
        <v>822</v>
      </c>
      <c r="B823" t="s">
        <v>849</v>
      </c>
      <c r="C823" t="s">
        <v>11</v>
      </c>
      <c r="D823">
        <v>90</v>
      </c>
      <c r="E823" t="s">
        <v>1134</v>
      </c>
      <c r="F823" t="s">
        <v>74</v>
      </c>
      <c r="G823" t="s">
        <v>23</v>
      </c>
      <c r="H823" s="30">
        <v>92.292400858208197</v>
      </c>
      <c r="I823" s="61">
        <v>146.52448125510199</v>
      </c>
      <c r="J823" s="61">
        <v>147.60743375953834</v>
      </c>
      <c r="K823" s="58">
        <v>864.92</v>
      </c>
    </row>
    <row r="824" spans="1:11" x14ac:dyDescent="0.2">
      <c r="A824">
        <v>823</v>
      </c>
      <c r="B824" t="s">
        <v>850</v>
      </c>
      <c r="C824" t="s">
        <v>11</v>
      </c>
      <c r="D824">
        <v>90</v>
      </c>
      <c r="E824" t="s">
        <v>25</v>
      </c>
      <c r="F824" t="s">
        <v>74</v>
      </c>
      <c r="G824" t="s">
        <v>23</v>
      </c>
      <c r="H824" s="30">
        <v>92.292400858208197</v>
      </c>
      <c r="I824" s="61">
        <v>120.756739479944</v>
      </c>
      <c r="J824" s="61">
        <v>114.13475075875087</v>
      </c>
      <c r="K824" s="58">
        <v>669.29</v>
      </c>
    </row>
    <row r="825" spans="1:11" x14ac:dyDescent="0.2">
      <c r="A825">
        <v>824</v>
      </c>
      <c r="B825" t="s">
        <v>851</v>
      </c>
      <c r="C825" t="s">
        <v>11</v>
      </c>
      <c r="D825">
        <v>90</v>
      </c>
      <c r="E825" t="s">
        <v>27</v>
      </c>
      <c r="F825" t="s">
        <v>74</v>
      </c>
      <c r="G825" t="s">
        <v>14</v>
      </c>
      <c r="H825" s="30">
        <v>92.292400858208197</v>
      </c>
      <c r="I825" s="61">
        <v>87.931922611377203</v>
      </c>
      <c r="J825" s="61">
        <v>93.05166509539319</v>
      </c>
      <c r="K825" s="58">
        <v>622.6</v>
      </c>
    </row>
    <row r="826" spans="1:11" x14ac:dyDescent="0.2">
      <c r="A826">
        <v>825</v>
      </c>
      <c r="B826" t="s">
        <v>852</v>
      </c>
      <c r="C826" t="s">
        <v>11</v>
      </c>
      <c r="D826">
        <v>90</v>
      </c>
      <c r="E826" t="s">
        <v>12</v>
      </c>
      <c r="F826" t="s">
        <v>83</v>
      </c>
      <c r="G826" t="s">
        <v>14</v>
      </c>
      <c r="H826" s="30">
        <v>92.292400858208197</v>
      </c>
      <c r="I826" s="61">
        <v>34.005562469090201</v>
      </c>
      <c r="J826" s="61">
        <v>34.203943448503352</v>
      </c>
      <c r="K826" s="58">
        <v>227.45</v>
      </c>
    </row>
    <row r="827" spans="1:11" x14ac:dyDescent="0.2">
      <c r="A827">
        <v>826</v>
      </c>
      <c r="B827" t="s">
        <v>853</v>
      </c>
      <c r="C827" t="s">
        <v>11</v>
      </c>
      <c r="D827">
        <v>90</v>
      </c>
      <c r="E827" t="s">
        <v>16</v>
      </c>
      <c r="F827" t="s">
        <v>83</v>
      </c>
      <c r="G827" t="s">
        <v>14</v>
      </c>
      <c r="H827" s="30">
        <v>92.292400858208197</v>
      </c>
      <c r="I827" s="61">
        <v>51.374129198236901</v>
      </c>
      <c r="J827" s="61">
        <v>54.083405195769075</v>
      </c>
      <c r="K827" s="58">
        <v>321.14</v>
      </c>
    </row>
    <row r="828" spans="1:11" x14ac:dyDescent="0.2">
      <c r="A828">
        <v>827</v>
      </c>
      <c r="B828" t="s">
        <v>854</v>
      </c>
      <c r="C828" t="s">
        <v>11</v>
      </c>
      <c r="D828">
        <v>90</v>
      </c>
      <c r="E828" t="s">
        <v>18</v>
      </c>
      <c r="F828" t="s">
        <v>83</v>
      </c>
      <c r="G828" t="s">
        <v>14</v>
      </c>
      <c r="H828" s="30">
        <v>92.292400858208197</v>
      </c>
      <c r="I828" s="61">
        <v>69.178291014163506</v>
      </c>
      <c r="J828" s="61">
        <v>74.019320182887128</v>
      </c>
      <c r="K828" s="58">
        <v>386.73</v>
      </c>
    </row>
    <row r="829" spans="1:11" x14ac:dyDescent="0.2">
      <c r="A829">
        <v>828</v>
      </c>
      <c r="B829" t="s">
        <v>855</v>
      </c>
      <c r="C829" t="s">
        <v>11</v>
      </c>
      <c r="D829">
        <v>90</v>
      </c>
      <c r="E829" t="s">
        <v>20</v>
      </c>
      <c r="F829" t="s">
        <v>83</v>
      </c>
      <c r="G829" t="s">
        <v>14</v>
      </c>
      <c r="H829" s="30">
        <v>92.292400858208197</v>
      </c>
      <c r="I829" s="61">
        <v>89.9096209167475</v>
      </c>
      <c r="J829" s="61">
        <v>99.208651952688172</v>
      </c>
      <c r="K829" s="58">
        <v>450.37</v>
      </c>
    </row>
    <row r="830" spans="1:11" x14ac:dyDescent="0.2">
      <c r="A830">
        <v>829</v>
      </c>
      <c r="B830" t="s">
        <v>856</v>
      </c>
      <c r="C830" t="s">
        <v>11</v>
      </c>
      <c r="D830">
        <v>90</v>
      </c>
      <c r="E830" t="s">
        <v>1133</v>
      </c>
      <c r="F830" t="s">
        <v>83</v>
      </c>
      <c r="G830" t="s">
        <v>14</v>
      </c>
      <c r="H830" s="30">
        <v>92.292400858208197</v>
      </c>
      <c r="I830" s="61">
        <v>111.27982954221</v>
      </c>
      <c r="J830" s="61">
        <v>115.51145271003222</v>
      </c>
      <c r="K830" s="58">
        <v>506.68</v>
      </c>
    </row>
    <row r="831" spans="1:11" x14ac:dyDescent="0.2">
      <c r="A831">
        <v>830</v>
      </c>
      <c r="B831" t="s">
        <v>857</v>
      </c>
      <c r="C831" t="s">
        <v>11</v>
      </c>
      <c r="D831">
        <v>90</v>
      </c>
      <c r="E831" t="s">
        <v>1134</v>
      </c>
      <c r="F831" t="s">
        <v>83</v>
      </c>
      <c r="G831" t="s">
        <v>23</v>
      </c>
      <c r="H831" s="30">
        <v>92.292400858208197</v>
      </c>
      <c r="I831" s="61">
        <v>136.12083579553601</v>
      </c>
      <c r="J831" s="61">
        <v>137.15661134243902</v>
      </c>
      <c r="K831" s="58">
        <v>620.79</v>
      </c>
    </row>
    <row r="832" spans="1:11" x14ac:dyDescent="0.2">
      <c r="A832">
        <v>831</v>
      </c>
      <c r="B832" t="s">
        <v>858</v>
      </c>
      <c r="C832" t="s">
        <v>11</v>
      </c>
      <c r="D832">
        <v>90</v>
      </c>
      <c r="E832" t="s">
        <v>25</v>
      </c>
      <c r="F832" t="s">
        <v>83</v>
      </c>
      <c r="G832" t="s">
        <v>23</v>
      </c>
      <c r="H832" s="30">
        <v>92.292400858208197</v>
      </c>
      <c r="I832" s="61">
        <v>112.23785366635499</v>
      </c>
      <c r="J832" s="61">
        <v>105.88064876773529</v>
      </c>
      <c r="K832" s="58">
        <v>471.55</v>
      </c>
    </row>
    <row r="833" spans="1:11" x14ac:dyDescent="0.2">
      <c r="A833">
        <v>832</v>
      </c>
      <c r="B833" t="s">
        <v>859</v>
      </c>
      <c r="C833" t="s">
        <v>11</v>
      </c>
      <c r="D833">
        <v>90</v>
      </c>
      <c r="E833" t="s">
        <v>27</v>
      </c>
      <c r="F833" t="s">
        <v>83</v>
      </c>
      <c r="G833" t="s">
        <v>14</v>
      </c>
      <c r="H833" s="30">
        <v>92.292400858208197</v>
      </c>
      <c r="I833" s="61">
        <v>81.480213116899606</v>
      </c>
      <c r="J833" s="61">
        <v>86.416677946947971</v>
      </c>
      <c r="K833" s="58">
        <v>490.93</v>
      </c>
    </row>
    <row r="834" spans="1:11" x14ac:dyDescent="0.2">
      <c r="A834">
        <v>833</v>
      </c>
      <c r="B834" t="s">
        <v>860</v>
      </c>
      <c r="C834" t="s">
        <v>92</v>
      </c>
      <c r="D834">
        <v>90</v>
      </c>
      <c r="E834" t="s">
        <v>12</v>
      </c>
      <c r="F834" t="s">
        <v>13</v>
      </c>
      <c r="G834" t="s">
        <v>14</v>
      </c>
      <c r="H834" s="30">
        <v>92.292400858208197</v>
      </c>
      <c r="I834" s="61">
        <v>24.7903688970761</v>
      </c>
      <c r="J834" s="61">
        <v>24.933572014690498</v>
      </c>
      <c r="K834" s="58">
        <v>211.57</v>
      </c>
    </row>
    <row r="835" spans="1:11" x14ac:dyDescent="0.2">
      <c r="A835">
        <v>834</v>
      </c>
      <c r="B835" t="s">
        <v>861</v>
      </c>
      <c r="C835" t="s">
        <v>92</v>
      </c>
      <c r="D835">
        <v>90</v>
      </c>
      <c r="E835" t="s">
        <v>16</v>
      </c>
      <c r="F835" t="s">
        <v>13</v>
      </c>
      <c r="G835" t="s">
        <v>14</v>
      </c>
      <c r="H835" s="30">
        <v>92.292400858208197</v>
      </c>
      <c r="I835" s="61">
        <v>37.468709284715999</v>
      </c>
      <c r="J835" s="61">
        <v>38.598453905590503</v>
      </c>
      <c r="K835" s="58">
        <v>290.01</v>
      </c>
    </row>
    <row r="836" spans="1:11" x14ac:dyDescent="0.2">
      <c r="A836">
        <v>835</v>
      </c>
      <c r="B836" t="s">
        <v>862</v>
      </c>
      <c r="C836" t="s">
        <v>92</v>
      </c>
      <c r="D836">
        <v>90</v>
      </c>
      <c r="E836" t="s">
        <v>18</v>
      </c>
      <c r="F836" t="s">
        <v>13</v>
      </c>
      <c r="G836" t="s">
        <v>14</v>
      </c>
      <c r="H836" s="30">
        <v>92.292400858208197</v>
      </c>
      <c r="I836" s="61">
        <v>50.478715585306198</v>
      </c>
      <c r="J836" s="61">
        <v>46.58495881914817</v>
      </c>
      <c r="K836" s="58">
        <v>330.08</v>
      </c>
    </row>
    <row r="837" spans="1:11" x14ac:dyDescent="0.2">
      <c r="A837">
        <v>836</v>
      </c>
      <c r="B837" t="s">
        <v>863</v>
      </c>
      <c r="C837" t="s">
        <v>92</v>
      </c>
      <c r="D837">
        <v>90</v>
      </c>
      <c r="E837" t="s">
        <v>20</v>
      </c>
      <c r="F837" t="s">
        <v>13</v>
      </c>
      <c r="G837" t="s">
        <v>14</v>
      </c>
      <c r="H837" s="30">
        <v>92.292400858208197</v>
      </c>
      <c r="I837" s="61">
        <v>65.629817307636998</v>
      </c>
      <c r="J837" s="61">
        <v>71.687650748624918</v>
      </c>
      <c r="K837" s="58">
        <v>411.13</v>
      </c>
    </row>
    <row r="838" spans="1:11" x14ac:dyDescent="0.2">
      <c r="A838">
        <v>837</v>
      </c>
      <c r="B838" t="s">
        <v>864</v>
      </c>
      <c r="C838" t="s">
        <v>92</v>
      </c>
      <c r="D838">
        <v>90</v>
      </c>
      <c r="E838" t="s">
        <v>1133</v>
      </c>
      <c r="F838" t="s">
        <v>13</v>
      </c>
      <c r="G838" t="s">
        <v>14</v>
      </c>
      <c r="H838" s="30">
        <v>92.292400858208197</v>
      </c>
      <c r="I838" s="61">
        <v>81.266310803880899</v>
      </c>
      <c r="J838" s="61">
        <v>57.295883014609785</v>
      </c>
      <c r="K838" s="58">
        <v>384.23</v>
      </c>
    </row>
    <row r="839" spans="1:11" x14ac:dyDescent="0.2">
      <c r="A839">
        <v>838</v>
      </c>
      <c r="B839" t="s">
        <v>865</v>
      </c>
      <c r="C839" t="s">
        <v>92</v>
      </c>
      <c r="D839">
        <v>90</v>
      </c>
      <c r="E839" t="s">
        <v>1134</v>
      </c>
      <c r="F839" t="s">
        <v>13</v>
      </c>
      <c r="G839" t="s">
        <v>23</v>
      </c>
      <c r="H839" s="30">
        <v>92.292400858208197</v>
      </c>
      <c r="I839" s="61">
        <v>99.276425270425193</v>
      </c>
      <c r="J839" s="61">
        <v>91.342877491903465</v>
      </c>
      <c r="K839" s="58">
        <v>546.41</v>
      </c>
    </row>
    <row r="840" spans="1:11" x14ac:dyDescent="0.2">
      <c r="A840">
        <v>839</v>
      </c>
      <c r="B840" t="s">
        <v>866</v>
      </c>
      <c r="C840" t="s">
        <v>92</v>
      </c>
      <c r="D840">
        <v>90</v>
      </c>
      <c r="E840" t="s">
        <v>25</v>
      </c>
      <c r="F840" t="s">
        <v>13</v>
      </c>
      <c r="G840" t="s">
        <v>23</v>
      </c>
      <c r="H840" s="30">
        <v>92.292400858208197</v>
      </c>
      <c r="I840" s="61">
        <v>81.871048385403796</v>
      </c>
      <c r="J840" s="61">
        <v>52.085547684597117</v>
      </c>
      <c r="K840" s="58">
        <v>364.91</v>
      </c>
    </row>
    <row r="841" spans="1:11" x14ac:dyDescent="0.2">
      <c r="A841">
        <v>840</v>
      </c>
      <c r="B841" t="s">
        <v>867</v>
      </c>
      <c r="C841" t="s">
        <v>92</v>
      </c>
      <c r="D841">
        <v>90</v>
      </c>
      <c r="E841" t="s">
        <v>27</v>
      </c>
      <c r="F841" t="s">
        <v>13</v>
      </c>
      <c r="G841" t="s">
        <v>14</v>
      </c>
      <c r="H841" s="30">
        <v>92.292400858208197</v>
      </c>
      <c r="I841" s="61">
        <v>59.376375781597602</v>
      </c>
      <c r="J841" s="61">
        <v>32.70943116775544</v>
      </c>
      <c r="K841" s="58">
        <v>338.44</v>
      </c>
    </row>
    <row r="842" spans="1:11" x14ac:dyDescent="0.2">
      <c r="A842">
        <v>841</v>
      </c>
      <c r="B842" t="s">
        <v>868</v>
      </c>
      <c r="C842" t="s">
        <v>92</v>
      </c>
      <c r="D842">
        <v>90</v>
      </c>
      <c r="E842" t="s">
        <v>12</v>
      </c>
      <c r="F842" t="s">
        <v>29</v>
      </c>
      <c r="G842" t="s">
        <v>14</v>
      </c>
      <c r="H842" s="30">
        <v>92.292400858208197</v>
      </c>
      <c r="I842" s="61">
        <v>23.5342821691283</v>
      </c>
      <c r="J842" s="61">
        <v>23.654781076670162</v>
      </c>
      <c r="K842" s="58">
        <v>400.81</v>
      </c>
    </row>
    <row r="843" spans="1:11" x14ac:dyDescent="0.2">
      <c r="A843">
        <v>842</v>
      </c>
      <c r="B843" t="s">
        <v>869</v>
      </c>
      <c r="C843" t="s">
        <v>92</v>
      </c>
      <c r="D843">
        <v>90</v>
      </c>
      <c r="E843" t="s">
        <v>16</v>
      </c>
      <c r="F843" t="s">
        <v>29</v>
      </c>
      <c r="G843" t="s">
        <v>14</v>
      </c>
      <c r="H843" s="30">
        <v>92.292400858208197</v>
      </c>
      <c r="I843" s="61">
        <v>35.599919995503299</v>
      </c>
      <c r="J843" s="61">
        <v>37.914771537657259</v>
      </c>
      <c r="K843" s="58">
        <v>522.21</v>
      </c>
    </row>
    <row r="844" spans="1:11" x14ac:dyDescent="0.2">
      <c r="A844">
        <v>843</v>
      </c>
      <c r="B844" t="s">
        <v>870</v>
      </c>
      <c r="C844" t="s">
        <v>92</v>
      </c>
      <c r="D844">
        <v>90</v>
      </c>
      <c r="E844" t="s">
        <v>18</v>
      </c>
      <c r="F844" t="s">
        <v>29</v>
      </c>
      <c r="G844" t="s">
        <v>14</v>
      </c>
      <c r="H844" s="30">
        <v>92.292400858208197</v>
      </c>
      <c r="I844" s="61">
        <v>48.005940936690202</v>
      </c>
      <c r="J844" s="61">
        <v>51.374318486593097</v>
      </c>
      <c r="K844" s="58">
        <v>595.5</v>
      </c>
    </row>
    <row r="845" spans="1:11" x14ac:dyDescent="0.2">
      <c r="A845">
        <v>844</v>
      </c>
      <c r="B845" t="s">
        <v>871</v>
      </c>
      <c r="C845" t="s">
        <v>92</v>
      </c>
      <c r="D845">
        <v>90</v>
      </c>
      <c r="E845" t="s">
        <v>20</v>
      </c>
      <c r="F845" t="s">
        <v>29</v>
      </c>
      <c r="G845" t="s">
        <v>14</v>
      </c>
      <c r="H845" s="30">
        <v>92.292400858208197</v>
      </c>
      <c r="I845" s="61">
        <v>62.457599371190803</v>
      </c>
      <c r="J845" s="61">
        <v>70.189883268356596</v>
      </c>
      <c r="K845" s="58">
        <v>660.29</v>
      </c>
    </row>
    <row r="846" spans="1:11" x14ac:dyDescent="0.2">
      <c r="A846">
        <v>845</v>
      </c>
      <c r="B846" t="s">
        <v>872</v>
      </c>
      <c r="C846" t="s">
        <v>92</v>
      </c>
      <c r="D846">
        <v>90</v>
      </c>
      <c r="E846" t="s">
        <v>1133</v>
      </c>
      <c r="F846" t="s">
        <v>29</v>
      </c>
      <c r="G846" t="s">
        <v>14</v>
      </c>
      <c r="H846" s="30">
        <v>92.292400858208197</v>
      </c>
      <c r="I846" s="61">
        <v>77.405750373173106</v>
      </c>
      <c r="J846" s="61">
        <v>79.368367104886886</v>
      </c>
      <c r="K846" s="58">
        <v>735.78</v>
      </c>
    </row>
    <row r="847" spans="1:11" x14ac:dyDescent="0.2">
      <c r="A847">
        <v>846</v>
      </c>
      <c r="B847" t="s">
        <v>873</v>
      </c>
      <c r="C847" t="s">
        <v>92</v>
      </c>
      <c r="D847">
        <v>90</v>
      </c>
      <c r="E847" t="s">
        <v>1134</v>
      </c>
      <c r="F847" t="s">
        <v>29</v>
      </c>
      <c r="G847" t="s">
        <v>23</v>
      </c>
      <c r="H847" s="30">
        <v>92.292400858208197</v>
      </c>
      <c r="I847" s="61">
        <v>94.323788030440198</v>
      </c>
      <c r="J847" s="61">
        <v>94.581850455083043</v>
      </c>
      <c r="K847" s="58">
        <v>1026.51</v>
      </c>
    </row>
    <row r="848" spans="1:11" x14ac:dyDescent="0.2">
      <c r="A848">
        <v>847</v>
      </c>
      <c r="B848" t="s">
        <v>874</v>
      </c>
      <c r="C848" t="s">
        <v>92</v>
      </c>
      <c r="D848">
        <v>90</v>
      </c>
      <c r="E848" t="s">
        <v>25</v>
      </c>
      <c r="F848" t="s">
        <v>29</v>
      </c>
      <c r="G848" t="s">
        <v>23</v>
      </c>
      <c r="H848" s="30">
        <v>92.292400858208197</v>
      </c>
      <c r="I848" s="61">
        <v>77.810319497773094</v>
      </c>
      <c r="J848" s="61">
        <v>68.949737441203808</v>
      </c>
      <c r="K848" s="58">
        <v>778.52</v>
      </c>
    </row>
    <row r="849" spans="1:11" x14ac:dyDescent="0.2">
      <c r="A849">
        <v>848</v>
      </c>
      <c r="B849" t="s">
        <v>875</v>
      </c>
      <c r="C849" t="s">
        <v>92</v>
      </c>
      <c r="D849">
        <v>90</v>
      </c>
      <c r="E849" t="s">
        <v>27</v>
      </c>
      <c r="F849" t="s">
        <v>29</v>
      </c>
      <c r="G849" t="s">
        <v>14</v>
      </c>
      <c r="H849" s="30">
        <v>92.292400858208197</v>
      </c>
      <c r="I849" s="61">
        <v>56.325766971946301</v>
      </c>
      <c r="J849" s="61">
        <v>59.758124903634808</v>
      </c>
      <c r="K849" s="58">
        <v>689.95</v>
      </c>
    </row>
    <row r="850" spans="1:11" x14ac:dyDescent="0.2">
      <c r="A850">
        <v>849</v>
      </c>
      <c r="B850" t="s">
        <v>876</v>
      </c>
      <c r="C850" t="s">
        <v>92</v>
      </c>
      <c r="D850">
        <v>90</v>
      </c>
      <c r="E850" t="s">
        <v>12</v>
      </c>
      <c r="F850" t="s">
        <v>38</v>
      </c>
      <c r="G850" t="s">
        <v>14</v>
      </c>
      <c r="H850" s="30">
        <v>92.292400858208197</v>
      </c>
      <c r="I850" s="61">
        <v>25.781406229897399</v>
      </c>
      <c r="J850" s="61">
        <v>25.814570708294582</v>
      </c>
      <c r="K850" s="58">
        <v>318.83999999999997</v>
      </c>
    </row>
    <row r="851" spans="1:11" x14ac:dyDescent="0.2">
      <c r="A851">
        <v>850</v>
      </c>
      <c r="B851" t="s">
        <v>877</v>
      </c>
      <c r="C851" t="s">
        <v>92</v>
      </c>
      <c r="D851">
        <v>90</v>
      </c>
      <c r="E851" t="s">
        <v>16</v>
      </c>
      <c r="F851" t="s">
        <v>38</v>
      </c>
      <c r="G851" t="s">
        <v>14</v>
      </c>
      <c r="H851" s="30">
        <v>92.292400858208197</v>
      </c>
      <c r="I851" s="61">
        <v>38.944105727953598</v>
      </c>
      <c r="J851" s="61">
        <v>41.245710823682231</v>
      </c>
      <c r="K851" s="58">
        <v>416.66</v>
      </c>
    </row>
    <row r="852" spans="1:11" x14ac:dyDescent="0.2">
      <c r="A852">
        <v>851</v>
      </c>
      <c r="B852" t="s">
        <v>878</v>
      </c>
      <c r="C852" t="s">
        <v>92</v>
      </c>
      <c r="D852">
        <v>90</v>
      </c>
      <c r="E852" t="s">
        <v>18</v>
      </c>
      <c r="F852" t="s">
        <v>38</v>
      </c>
      <c r="G852" t="s">
        <v>14</v>
      </c>
      <c r="H852" s="30">
        <v>92.292400858208197</v>
      </c>
      <c r="I852" s="61">
        <v>52.432506664315603</v>
      </c>
      <c r="J852" s="61">
        <v>50.931872255148676</v>
      </c>
      <c r="K852" s="58">
        <v>458.66</v>
      </c>
    </row>
    <row r="853" spans="1:11" x14ac:dyDescent="0.2">
      <c r="A853">
        <v>852</v>
      </c>
      <c r="B853" t="s">
        <v>879</v>
      </c>
      <c r="C853" t="s">
        <v>92</v>
      </c>
      <c r="D853">
        <v>90</v>
      </c>
      <c r="E853" t="s">
        <v>20</v>
      </c>
      <c r="F853" t="s">
        <v>38</v>
      </c>
      <c r="G853" t="s">
        <v>14</v>
      </c>
      <c r="H853" s="30">
        <v>92.292400858208197</v>
      </c>
      <c r="I853" s="61">
        <v>68.137846436311307</v>
      </c>
      <c r="J853" s="61">
        <v>75.128171395973624</v>
      </c>
      <c r="K853" s="58">
        <v>543.97</v>
      </c>
    </row>
    <row r="854" spans="1:11" x14ac:dyDescent="0.2">
      <c r="A854">
        <v>853</v>
      </c>
      <c r="B854" t="s">
        <v>880</v>
      </c>
      <c r="C854" t="s">
        <v>92</v>
      </c>
      <c r="D854">
        <v>90</v>
      </c>
      <c r="E854" t="s">
        <v>1133</v>
      </c>
      <c r="F854" t="s">
        <v>38</v>
      </c>
      <c r="G854" t="s">
        <v>14</v>
      </c>
      <c r="H854" s="30">
        <v>92.292400858208197</v>
      </c>
      <c r="I854" s="61">
        <v>84.321240050945093</v>
      </c>
      <c r="J854" s="61">
        <v>77.772585931081807</v>
      </c>
      <c r="K854" s="58">
        <v>594.05999999999995</v>
      </c>
    </row>
    <row r="855" spans="1:11" x14ac:dyDescent="0.2">
      <c r="A855">
        <v>854</v>
      </c>
      <c r="B855" t="s">
        <v>881</v>
      </c>
      <c r="C855" t="s">
        <v>92</v>
      </c>
      <c r="D855">
        <v>90</v>
      </c>
      <c r="E855" t="s">
        <v>1134</v>
      </c>
      <c r="F855" t="s">
        <v>38</v>
      </c>
      <c r="G855" t="s">
        <v>23</v>
      </c>
      <c r="H855" s="30">
        <v>92.292400858208197</v>
      </c>
      <c r="I855" s="61">
        <v>103.186461135211</v>
      </c>
      <c r="J855" s="61">
        <v>95.106505803252219</v>
      </c>
      <c r="K855" s="58">
        <v>715.06</v>
      </c>
    </row>
    <row r="856" spans="1:11" x14ac:dyDescent="0.2">
      <c r="A856">
        <v>855</v>
      </c>
      <c r="B856" t="s">
        <v>882</v>
      </c>
      <c r="C856" t="s">
        <v>92</v>
      </c>
      <c r="D856">
        <v>90</v>
      </c>
      <c r="E856" t="s">
        <v>25</v>
      </c>
      <c r="F856" t="s">
        <v>38</v>
      </c>
      <c r="G856" t="s">
        <v>23</v>
      </c>
      <c r="H856" s="30">
        <v>92.292400858208197</v>
      </c>
      <c r="I856" s="61">
        <v>85.077731365909202</v>
      </c>
      <c r="J856" s="61">
        <v>73.260848189042008</v>
      </c>
      <c r="K856" s="58">
        <v>582.62</v>
      </c>
    </row>
    <row r="857" spans="1:11" x14ac:dyDescent="0.2">
      <c r="A857">
        <v>856</v>
      </c>
      <c r="B857" t="s">
        <v>883</v>
      </c>
      <c r="C857" t="s">
        <v>92</v>
      </c>
      <c r="D857">
        <v>90</v>
      </c>
      <c r="E857" t="s">
        <v>27</v>
      </c>
      <c r="F857" t="s">
        <v>38</v>
      </c>
      <c r="G857" t="s">
        <v>14</v>
      </c>
      <c r="H857" s="30">
        <v>92.292400858208197</v>
      </c>
      <c r="I857" s="61">
        <v>61.782015802606999</v>
      </c>
      <c r="J857" s="61">
        <v>59.976671096322775</v>
      </c>
      <c r="K857" s="58">
        <v>560.9</v>
      </c>
    </row>
    <row r="858" spans="1:11" x14ac:dyDescent="0.2">
      <c r="A858">
        <v>857</v>
      </c>
      <c r="B858" t="s">
        <v>884</v>
      </c>
      <c r="C858" t="s">
        <v>92</v>
      </c>
      <c r="D858">
        <v>90</v>
      </c>
      <c r="E858" t="s">
        <v>12</v>
      </c>
      <c r="F858" t="s">
        <v>47</v>
      </c>
      <c r="G858" t="s">
        <v>14</v>
      </c>
      <c r="H858" s="30">
        <v>92.292400858208197</v>
      </c>
      <c r="I858" s="61">
        <v>21.650759449614199</v>
      </c>
      <c r="J858" s="61">
        <v>21.829734273465618</v>
      </c>
      <c r="K858" s="58">
        <v>219.56</v>
      </c>
    </row>
    <row r="859" spans="1:11" x14ac:dyDescent="0.2">
      <c r="A859">
        <v>858</v>
      </c>
      <c r="B859" t="s">
        <v>885</v>
      </c>
      <c r="C859" t="s">
        <v>92</v>
      </c>
      <c r="D859">
        <v>90</v>
      </c>
      <c r="E859" t="s">
        <v>16</v>
      </c>
      <c r="F859" t="s">
        <v>47</v>
      </c>
      <c r="G859" t="s">
        <v>14</v>
      </c>
      <c r="H859" s="30">
        <v>92.292400858208197</v>
      </c>
      <c r="I859" s="61">
        <v>32.750374353526098</v>
      </c>
      <c r="J859" s="61">
        <v>35.038599736254852</v>
      </c>
      <c r="K859" s="58">
        <v>305.64999999999998</v>
      </c>
    </row>
    <row r="860" spans="1:11" x14ac:dyDescent="0.2">
      <c r="A860">
        <v>859</v>
      </c>
      <c r="B860" t="s">
        <v>886</v>
      </c>
      <c r="C860" t="s">
        <v>92</v>
      </c>
      <c r="D860">
        <v>90</v>
      </c>
      <c r="E860" t="s">
        <v>18</v>
      </c>
      <c r="F860" t="s">
        <v>47</v>
      </c>
      <c r="G860" t="s">
        <v>14</v>
      </c>
      <c r="H860" s="30">
        <v>92.292400858208197</v>
      </c>
      <c r="I860" s="61">
        <v>44.162809716545297</v>
      </c>
      <c r="J860" s="61">
        <v>46.449976651320156</v>
      </c>
      <c r="K860" s="58">
        <v>346.03</v>
      </c>
    </row>
    <row r="861" spans="1:11" x14ac:dyDescent="0.2">
      <c r="A861">
        <v>860</v>
      </c>
      <c r="B861" t="s">
        <v>887</v>
      </c>
      <c r="C861" t="s">
        <v>92</v>
      </c>
      <c r="D861">
        <v>90</v>
      </c>
      <c r="E861" t="s">
        <v>20</v>
      </c>
      <c r="F861" t="s">
        <v>47</v>
      </c>
      <c r="G861" t="s">
        <v>14</v>
      </c>
      <c r="H861" s="30">
        <v>92.292400858208197</v>
      </c>
      <c r="I861" s="61">
        <v>57.456999445091398</v>
      </c>
      <c r="J861" s="61">
        <v>64.631167380618933</v>
      </c>
      <c r="K861" s="58">
        <v>388.6</v>
      </c>
    </row>
    <row r="862" spans="1:11" x14ac:dyDescent="0.2">
      <c r="A862">
        <v>861</v>
      </c>
      <c r="B862" t="s">
        <v>888</v>
      </c>
      <c r="C862" t="s">
        <v>92</v>
      </c>
      <c r="D862">
        <v>90</v>
      </c>
      <c r="E862" t="s">
        <v>1133</v>
      </c>
      <c r="F862" t="s">
        <v>47</v>
      </c>
      <c r="G862" t="s">
        <v>14</v>
      </c>
      <c r="H862" s="30">
        <v>92.292400858208197</v>
      </c>
      <c r="I862" s="61">
        <v>71.207495923289798</v>
      </c>
      <c r="J862" s="61">
        <v>72.177782302022422</v>
      </c>
      <c r="K862" s="58">
        <v>422</v>
      </c>
    </row>
    <row r="863" spans="1:11" x14ac:dyDescent="0.2">
      <c r="A863">
        <v>862</v>
      </c>
      <c r="B863" t="s">
        <v>889</v>
      </c>
      <c r="C863" t="s">
        <v>92</v>
      </c>
      <c r="D863">
        <v>90</v>
      </c>
      <c r="E863" t="s">
        <v>1134</v>
      </c>
      <c r="F863" t="s">
        <v>47</v>
      </c>
      <c r="G863" t="s">
        <v>23</v>
      </c>
      <c r="H863" s="30">
        <v>92.292400858208197</v>
      </c>
      <c r="I863" s="61">
        <v>86.773786884526302</v>
      </c>
      <c r="J863" s="61">
        <v>85.708459400839445</v>
      </c>
      <c r="K863" s="58">
        <v>485.32</v>
      </c>
    </row>
    <row r="864" spans="1:11" x14ac:dyDescent="0.2">
      <c r="A864">
        <v>863</v>
      </c>
      <c r="B864" t="s">
        <v>890</v>
      </c>
      <c r="C864" t="s">
        <v>92</v>
      </c>
      <c r="D864">
        <v>90</v>
      </c>
      <c r="E864" t="s">
        <v>25</v>
      </c>
      <c r="F864" t="s">
        <v>47</v>
      </c>
      <c r="G864" t="s">
        <v>23</v>
      </c>
      <c r="H864" s="30">
        <v>92.292400858208197</v>
      </c>
      <c r="I864" s="61">
        <v>71.581817552520803</v>
      </c>
      <c r="J864" s="61">
        <v>65.438276245821356</v>
      </c>
      <c r="K864" s="58">
        <v>374.4</v>
      </c>
    </row>
    <row r="865" spans="1:11" x14ac:dyDescent="0.2">
      <c r="A865">
        <v>864</v>
      </c>
      <c r="B865" t="s">
        <v>891</v>
      </c>
      <c r="C865" t="s">
        <v>92</v>
      </c>
      <c r="D865">
        <v>90</v>
      </c>
      <c r="E865" t="s">
        <v>27</v>
      </c>
      <c r="F865" t="s">
        <v>47</v>
      </c>
      <c r="G865" t="s">
        <v>14</v>
      </c>
      <c r="H865" s="30">
        <v>92.292400858208197</v>
      </c>
      <c r="I865" s="61">
        <v>51.818365140975402</v>
      </c>
      <c r="J865" s="61">
        <v>53.643906636608932</v>
      </c>
      <c r="K865" s="58">
        <v>418.9</v>
      </c>
    </row>
    <row r="866" spans="1:11" x14ac:dyDescent="0.2">
      <c r="A866">
        <v>865</v>
      </c>
      <c r="B866" t="s">
        <v>892</v>
      </c>
      <c r="C866" t="s">
        <v>92</v>
      </c>
      <c r="D866">
        <v>90</v>
      </c>
      <c r="E866" t="s">
        <v>12</v>
      </c>
      <c r="F866" t="s">
        <v>56</v>
      </c>
      <c r="G866" t="s">
        <v>14</v>
      </c>
      <c r="H866" s="30">
        <v>92.292400858208197</v>
      </c>
      <c r="I866" s="61">
        <v>23.252000206700998</v>
      </c>
      <c r="J866" s="61">
        <v>23.433490159864874</v>
      </c>
      <c r="K866" s="58">
        <v>226.8</v>
      </c>
    </row>
    <row r="867" spans="1:11" x14ac:dyDescent="0.2">
      <c r="A867">
        <v>866</v>
      </c>
      <c r="B867" t="s">
        <v>893</v>
      </c>
      <c r="C867" t="s">
        <v>92</v>
      </c>
      <c r="D867">
        <v>90</v>
      </c>
      <c r="E867" t="s">
        <v>16</v>
      </c>
      <c r="F867" t="s">
        <v>56</v>
      </c>
      <c r="G867" t="s">
        <v>14</v>
      </c>
      <c r="H867" s="30">
        <v>92.292400858208197</v>
      </c>
      <c r="I867" s="61">
        <v>35.171962608688297</v>
      </c>
      <c r="J867" s="61">
        <v>37.499711066498804</v>
      </c>
      <c r="K867" s="58">
        <v>313.11</v>
      </c>
    </row>
    <row r="868" spans="1:11" x14ac:dyDescent="0.2">
      <c r="A868">
        <v>867</v>
      </c>
      <c r="B868" t="s">
        <v>894</v>
      </c>
      <c r="C868" t="s">
        <v>92</v>
      </c>
      <c r="D868">
        <v>90</v>
      </c>
      <c r="E868" t="s">
        <v>18</v>
      </c>
      <c r="F868" t="s">
        <v>56</v>
      </c>
      <c r="G868" t="s">
        <v>14</v>
      </c>
      <c r="H868" s="30">
        <v>92.292400858208197</v>
      </c>
      <c r="I868" s="61">
        <v>47.427402683803997</v>
      </c>
      <c r="J868" s="61">
        <v>50.416465918151374</v>
      </c>
      <c r="K868" s="58">
        <v>367.68</v>
      </c>
    </row>
    <row r="869" spans="1:11" x14ac:dyDescent="0.2">
      <c r="A869">
        <v>868</v>
      </c>
      <c r="B869" t="s">
        <v>895</v>
      </c>
      <c r="C869" t="s">
        <v>92</v>
      </c>
      <c r="D869">
        <v>90</v>
      </c>
      <c r="E869" t="s">
        <v>20</v>
      </c>
      <c r="F869" t="s">
        <v>56</v>
      </c>
      <c r="G869" t="s">
        <v>14</v>
      </c>
      <c r="H869" s="30">
        <v>92.292400858208197</v>
      </c>
      <c r="I869" s="61">
        <v>61.703522377628197</v>
      </c>
      <c r="J869" s="61">
        <v>69.436491497732362</v>
      </c>
      <c r="K869" s="58">
        <v>400.45</v>
      </c>
    </row>
    <row r="870" spans="1:11" x14ac:dyDescent="0.2">
      <c r="A870">
        <v>869</v>
      </c>
      <c r="B870" t="s">
        <v>896</v>
      </c>
      <c r="C870" t="s">
        <v>92</v>
      </c>
      <c r="D870">
        <v>90</v>
      </c>
      <c r="E870" t="s">
        <v>1133</v>
      </c>
      <c r="F870" t="s">
        <v>56</v>
      </c>
      <c r="G870" t="s">
        <v>14</v>
      </c>
      <c r="H870" s="30">
        <v>92.292400858208197</v>
      </c>
      <c r="I870" s="61">
        <v>76.469025308982296</v>
      </c>
      <c r="J870" s="61">
        <v>78.582183394102628</v>
      </c>
      <c r="K870" s="58">
        <v>445.67</v>
      </c>
    </row>
    <row r="871" spans="1:11" x14ac:dyDescent="0.2">
      <c r="A871">
        <v>870</v>
      </c>
      <c r="B871" t="s">
        <v>897</v>
      </c>
      <c r="C871" t="s">
        <v>92</v>
      </c>
      <c r="D871">
        <v>90</v>
      </c>
      <c r="E871" t="s">
        <v>1134</v>
      </c>
      <c r="F871" t="s">
        <v>56</v>
      </c>
      <c r="G871" t="s">
        <v>23</v>
      </c>
      <c r="H871" s="30">
        <v>92.292400858208197</v>
      </c>
      <c r="I871" s="61">
        <v>93.189929495120793</v>
      </c>
      <c r="J871" s="61">
        <v>90.274862007365954</v>
      </c>
      <c r="K871" s="58">
        <v>653.05999999999995</v>
      </c>
    </row>
    <row r="872" spans="1:11" x14ac:dyDescent="0.2">
      <c r="A872">
        <v>871</v>
      </c>
      <c r="B872" t="s">
        <v>898</v>
      </c>
      <c r="C872" t="s">
        <v>92</v>
      </c>
      <c r="D872">
        <v>90</v>
      </c>
      <c r="E872" t="s">
        <v>25</v>
      </c>
      <c r="F872" t="s">
        <v>56</v>
      </c>
      <c r="G872" t="s">
        <v>23</v>
      </c>
      <c r="H872" s="30">
        <v>92.292400858208197</v>
      </c>
      <c r="I872" s="61">
        <v>76.874209342781796</v>
      </c>
      <c r="J872" s="61">
        <v>70.41273218588924</v>
      </c>
      <c r="K872" s="58">
        <v>495.5</v>
      </c>
    </row>
    <row r="873" spans="1:11" x14ac:dyDescent="0.2">
      <c r="A873">
        <v>872</v>
      </c>
      <c r="B873" t="s">
        <v>899</v>
      </c>
      <c r="C873" t="s">
        <v>92</v>
      </c>
      <c r="D873">
        <v>90</v>
      </c>
      <c r="E873" t="s">
        <v>27</v>
      </c>
      <c r="F873" t="s">
        <v>56</v>
      </c>
      <c r="G873" t="s">
        <v>14</v>
      </c>
      <c r="H873" s="30">
        <v>92.292400858208197</v>
      </c>
      <c r="I873" s="61">
        <v>55.651518702263601</v>
      </c>
      <c r="J873" s="61">
        <v>58.938945649310369</v>
      </c>
      <c r="K873" s="58">
        <v>439.15</v>
      </c>
    </row>
    <row r="874" spans="1:11" x14ac:dyDescent="0.2">
      <c r="A874">
        <v>873</v>
      </c>
      <c r="B874" t="s">
        <v>900</v>
      </c>
      <c r="C874" t="s">
        <v>92</v>
      </c>
      <c r="D874">
        <v>90</v>
      </c>
      <c r="E874" t="s">
        <v>12</v>
      </c>
      <c r="F874" t="s">
        <v>65</v>
      </c>
      <c r="G874" t="s">
        <v>14</v>
      </c>
      <c r="H874" s="30">
        <v>92.292400858208197</v>
      </c>
      <c r="I874" s="61">
        <v>24.1019192015209</v>
      </c>
      <c r="J874" s="61">
        <v>24.27664099986049</v>
      </c>
      <c r="K874" s="58">
        <v>242.73</v>
      </c>
    </row>
    <row r="875" spans="1:11" x14ac:dyDescent="0.2">
      <c r="A875">
        <v>874</v>
      </c>
      <c r="B875" t="s">
        <v>901</v>
      </c>
      <c r="C875" t="s">
        <v>92</v>
      </c>
      <c r="D875">
        <v>90</v>
      </c>
      <c r="E875" t="s">
        <v>16</v>
      </c>
      <c r="F875" t="s">
        <v>65</v>
      </c>
      <c r="G875" t="s">
        <v>14</v>
      </c>
      <c r="H875" s="30">
        <v>92.292400858208197</v>
      </c>
      <c r="I875" s="61">
        <v>36.423457060422798</v>
      </c>
      <c r="J875" s="61">
        <v>38.646868678629232</v>
      </c>
      <c r="K875" s="58">
        <v>329.44</v>
      </c>
    </row>
    <row r="876" spans="1:11" x14ac:dyDescent="0.2">
      <c r="A876">
        <v>875</v>
      </c>
      <c r="B876" t="s">
        <v>902</v>
      </c>
      <c r="C876" t="s">
        <v>92</v>
      </c>
      <c r="D876">
        <v>90</v>
      </c>
      <c r="E876" t="s">
        <v>18</v>
      </c>
      <c r="F876" t="s">
        <v>65</v>
      </c>
      <c r="G876" t="s">
        <v>14</v>
      </c>
      <c r="H876" s="30">
        <v>92.292400858208197</v>
      </c>
      <c r="I876" s="61">
        <v>49.063412028168401</v>
      </c>
      <c r="J876" s="61">
        <v>49.322871236976511</v>
      </c>
      <c r="K876" s="58">
        <v>372.76</v>
      </c>
    </row>
    <row r="877" spans="1:11" x14ac:dyDescent="0.2">
      <c r="A877">
        <v>876</v>
      </c>
      <c r="B877" t="s">
        <v>903</v>
      </c>
      <c r="C877" t="s">
        <v>92</v>
      </c>
      <c r="D877">
        <v>90</v>
      </c>
      <c r="E877" t="s">
        <v>20</v>
      </c>
      <c r="F877" t="s">
        <v>65</v>
      </c>
      <c r="G877" t="s">
        <v>14</v>
      </c>
      <c r="H877" s="30">
        <v>92.292400858208197</v>
      </c>
      <c r="I877" s="61">
        <v>63.782949999511303</v>
      </c>
      <c r="J877" s="61">
        <v>70.34801943196797</v>
      </c>
      <c r="K877" s="58">
        <v>428.18</v>
      </c>
    </row>
    <row r="878" spans="1:11" x14ac:dyDescent="0.2">
      <c r="A878">
        <v>877</v>
      </c>
      <c r="B878" t="s">
        <v>904</v>
      </c>
      <c r="C878" t="s">
        <v>92</v>
      </c>
      <c r="D878">
        <v>90</v>
      </c>
      <c r="E878" t="s">
        <v>1133</v>
      </c>
      <c r="F878" t="s">
        <v>65</v>
      </c>
      <c r="G878" t="s">
        <v>14</v>
      </c>
      <c r="H878" s="30">
        <v>92.292400858208197</v>
      </c>
      <c r="I878" s="61">
        <v>78.968772890502095</v>
      </c>
      <c r="J878" s="61">
        <v>69.422280831169473</v>
      </c>
      <c r="K878" s="58">
        <v>441.9</v>
      </c>
    </row>
    <row r="879" spans="1:11" x14ac:dyDescent="0.2">
      <c r="A879">
        <v>878</v>
      </c>
      <c r="B879" t="s">
        <v>905</v>
      </c>
      <c r="C879" t="s">
        <v>92</v>
      </c>
      <c r="D879">
        <v>90</v>
      </c>
      <c r="E879" t="s">
        <v>1134</v>
      </c>
      <c r="F879" t="s">
        <v>65</v>
      </c>
      <c r="G879" t="s">
        <v>23</v>
      </c>
      <c r="H879" s="30">
        <v>92.292400858208197</v>
      </c>
      <c r="I879" s="61">
        <v>96.507122273453902</v>
      </c>
      <c r="J879" s="61">
        <v>92.893701740204563</v>
      </c>
      <c r="K879" s="58">
        <v>593.97</v>
      </c>
    </row>
    <row r="880" spans="1:11" x14ac:dyDescent="0.2">
      <c r="A880">
        <v>879</v>
      </c>
      <c r="B880" t="s">
        <v>906</v>
      </c>
      <c r="C880" t="s">
        <v>92</v>
      </c>
      <c r="D880">
        <v>90</v>
      </c>
      <c r="E880" t="s">
        <v>25</v>
      </c>
      <c r="F880" t="s">
        <v>65</v>
      </c>
      <c r="G880" t="s">
        <v>23</v>
      </c>
      <c r="H880" s="30">
        <v>92.292400858208197</v>
      </c>
      <c r="I880" s="61">
        <v>79.583523388348098</v>
      </c>
      <c r="J880" s="61">
        <v>68.678911495868448</v>
      </c>
      <c r="K880" s="58">
        <v>409.15</v>
      </c>
    </row>
    <row r="881" spans="1:11" x14ac:dyDescent="0.2">
      <c r="A881">
        <v>880</v>
      </c>
      <c r="B881" t="s">
        <v>907</v>
      </c>
      <c r="C881" t="s">
        <v>92</v>
      </c>
      <c r="D881">
        <v>90</v>
      </c>
      <c r="E881" t="s">
        <v>27</v>
      </c>
      <c r="F881" t="s">
        <v>65</v>
      </c>
      <c r="G881" t="s">
        <v>14</v>
      </c>
      <c r="H881" s="30">
        <v>92.292400858208197</v>
      </c>
      <c r="I881" s="61">
        <v>57.734141606958097</v>
      </c>
      <c r="J881" s="61">
        <v>47.365355238561335</v>
      </c>
      <c r="K881" s="58">
        <v>413.75</v>
      </c>
    </row>
    <row r="882" spans="1:11" x14ac:dyDescent="0.2">
      <c r="A882">
        <v>881</v>
      </c>
      <c r="B882" t="s">
        <v>908</v>
      </c>
      <c r="C882" t="s">
        <v>92</v>
      </c>
      <c r="D882">
        <v>90</v>
      </c>
      <c r="E882" t="s">
        <v>12</v>
      </c>
      <c r="F882" t="s">
        <v>74</v>
      </c>
      <c r="G882" t="s">
        <v>14</v>
      </c>
      <c r="H882" s="30">
        <v>92.292400858208197</v>
      </c>
      <c r="I882" s="61">
        <v>22.612314272022601</v>
      </c>
      <c r="J882" s="61">
        <v>22.699076858602155</v>
      </c>
      <c r="K882" s="58">
        <v>281.48</v>
      </c>
    </row>
    <row r="883" spans="1:11" x14ac:dyDescent="0.2">
      <c r="A883">
        <v>882</v>
      </c>
      <c r="B883" t="s">
        <v>909</v>
      </c>
      <c r="C883" t="s">
        <v>92</v>
      </c>
      <c r="D883">
        <v>90</v>
      </c>
      <c r="E883" t="s">
        <v>16</v>
      </c>
      <c r="F883" t="s">
        <v>74</v>
      </c>
      <c r="G883" t="s">
        <v>14</v>
      </c>
      <c r="H883" s="30">
        <v>92.292400858208197</v>
      </c>
      <c r="I883" s="61">
        <v>34.122148530758999</v>
      </c>
      <c r="J883" s="61">
        <v>35.788195053128305</v>
      </c>
      <c r="K883" s="58">
        <v>371.38</v>
      </c>
    </row>
    <row r="884" spans="1:11" x14ac:dyDescent="0.2">
      <c r="A884">
        <v>883</v>
      </c>
      <c r="B884" t="s">
        <v>910</v>
      </c>
      <c r="C884" t="s">
        <v>92</v>
      </c>
      <c r="D884">
        <v>90</v>
      </c>
      <c r="E884" t="s">
        <v>18</v>
      </c>
      <c r="F884" t="s">
        <v>74</v>
      </c>
      <c r="G884" t="s">
        <v>14</v>
      </c>
      <c r="H884" s="30">
        <v>92.292400858208197</v>
      </c>
      <c r="I884" s="61">
        <v>45.887994094730303</v>
      </c>
      <c r="J884" s="61">
        <v>44.222807441534172</v>
      </c>
      <c r="K884" s="58">
        <v>400.58</v>
      </c>
    </row>
    <row r="885" spans="1:11" x14ac:dyDescent="0.2">
      <c r="A885">
        <v>884</v>
      </c>
      <c r="B885" t="s">
        <v>911</v>
      </c>
      <c r="C885" t="s">
        <v>92</v>
      </c>
      <c r="D885">
        <v>90</v>
      </c>
      <c r="E885" t="s">
        <v>20</v>
      </c>
      <c r="F885" t="s">
        <v>74</v>
      </c>
      <c r="G885" t="s">
        <v>14</v>
      </c>
      <c r="H885" s="30">
        <v>92.292400858208197</v>
      </c>
      <c r="I885" s="61">
        <v>59.583335621906997</v>
      </c>
      <c r="J885" s="61">
        <v>65.983366881464491</v>
      </c>
      <c r="K885" s="58">
        <v>453.02</v>
      </c>
    </row>
    <row r="886" spans="1:11" x14ac:dyDescent="0.2">
      <c r="A886">
        <v>885</v>
      </c>
      <c r="B886" t="s">
        <v>912</v>
      </c>
      <c r="C886" t="s">
        <v>92</v>
      </c>
      <c r="D886">
        <v>90</v>
      </c>
      <c r="E886" t="s">
        <v>1133</v>
      </c>
      <c r="F886" t="s">
        <v>74</v>
      </c>
      <c r="G886" t="s">
        <v>14</v>
      </c>
      <c r="H886" s="30">
        <v>92.292400858208197</v>
      </c>
      <c r="I886" s="61">
        <v>73.656962456285996</v>
      </c>
      <c r="J886" s="61">
        <v>64.114418824297132</v>
      </c>
      <c r="K886" s="58">
        <v>458.53</v>
      </c>
    </row>
    <row r="887" spans="1:11" x14ac:dyDescent="0.2">
      <c r="A887">
        <v>886</v>
      </c>
      <c r="B887" t="s">
        <v>913</v>
      </c>
      <c r="C887" t="s">
        <v>92</v>
      </c>
      <c r="D887">
        <v>90</v>
      </c>
      <c r="E887" t="s">
        <v>1134</v>
      </c>
      <c r="F887" t="s">
        <v>74</v>
      </c>
      <c r="G887" t="s">
        <v>23</v>
      </c>
      <c r="H887" s="30">
        <v>92.292400858208197</v>
      </c>
      <c r="I887" s="61">
        <v>90.411504136242002</v>
      </c>
      <c r="J887" s="61">
        <v>83.777433231603965</v>
      </c>
      <c r="K887" s="58">
        <v>625.1</v>
      </c>
    </row>
    <row r="888" spans="1:11" x14ac:dyDescent="0.2">
      <c r="A888">
        <v>887</v>
      </c>
      <c r="B888" t="s">
        <v>914</v>
      </c>
      <c r="C888" t="s">
        <v>92</v>
      </c>
      <c r="D888">
        <v>90</v>
      </c>
      <c r="E888" t="s">
        <v>25</v>
      </c>
      <c r="F888" t="s">
        <v>74</v>
      </c>
      <c r="G888" t="s">
        <v>23</v>
      </c>
      <c r="H888" s="30">
        <v>92.292400858208197</v>
      </c>
      <c r="I888" s="61">
        <v>74.517081801978904</v>
      </c>
      <c r="J888" s="61">
        <v>60.778916919325894</v>
      </c>
      <c r="K888" s="58">
        <v>494.31</v>
      </c>
    </row>
    <row r="889" spans="1:11" x14ac:dyDescent="0.2">
      <c r="A889">
        <v>888</v>
      </c>
      <c r="B889" t="s">
        <v>915</v>
      </c>
      <c r="C889" t="s">
        <v>92</v>
      </c>
      <c r="D889">
        <v>90</v>
      </c>
      <c r="E889" t="s">
        <v>27</v>
      </c>
      <c r="F889" t="s">
        <v>74</v>
      </c>
      <c r="G889" t="s">
        <v>14</v>
      </c>
      <c r="H889" s="30">
        <v>92.292400858208197</v>
      </c>
      <c r="I889" s="61">
        <v>54.237432234288498</v>
      </c>
      <c r="J889" s="61">
        <v>46.120936646319251</v>
      </c>
      <c r="K889" s="58">
        <v>452.51</v>
      </c>
    </row>
    <row r="890" spans="1:11" x14ac:dyDescent="0.2">
      <c r="A890">
        <v>889</v>
      </c>
      <c r="B890" t="s">
        <v>916</v>
      </c>
      <c r="C890" t="s">
        <v>92</v>
      </c>
      <c r="D890">
        <v>90</v>
      </c>
      <c r="E890" t="s">
        <v>12</v>
      </c>
      <c r="F890" t="s">
        <v>83</v>
      </c>
      <c r="G890" t="s">
        <v>14</v>
      </c>
      <c r="H890" s="30">
        <v>92.292400858208197</v>
      </c>
      <c r="I890" s="61">
        <v>20.976257655762101</v>
      </c>
      <c r="J890" s="61">
        <v>20.827671778307547</v>
      </c>
      <c r="K890" s="58">
        <v>204.04</v>
      </c>
    </row>
    <row r="891" spans="1:11" x14ac:dyDescent="0.2">
      <c r="A891">
        <v>890</v>
      </c>
      <c r="B891" t="s">
        <v>917</v>
      </c>
      <c r="C891" t="s">
        <v>92</v>
      </c>
      <c r="D891">
        <v>90</v>
      </c>
      <c r="E891" t="s">
        <v>16</v>
      </c>
      <c r="F891" t="s">
        <v>83</v>
      </c>
      <c r="G891" t="s">
        <v>14</v>
      </c>
      <c r="H891" s="30">
        <v>92.292400858208197</v>
      </c>
      <c r="I891" s="61">
        <v>31.6934920127838</v>
      </c>
      <c r="J891" s="61">
        <v>32.258850459200701</v>
      </c>
      <c r="K891" s="58">
        <v>272.60000000000002</v>
      </c>
    </row>
    <row r="892" spans="1:11" x14ac:dyDescent="0.2">
      <c r="A892">
        <v>891</v>
      </c>
      <c r="B892" t="s">
        <v>918</v>
      </c>
      <c r="C892" t="s">
        <v>92</v>
      </c>
      <c r="D892">
        <v>90</v>
      </c>
      <c r="E892" t="s">
        <v>18</v>
      </c>
      <c r="F892" t="s">
        <v>83</v>
      </c>
      <c r="G892" t="s">
        <v>14</v>
      </c>
      <c r="H892" s="30">
        <v>92.292400858208197</v>
      </c>
      <c r="I892" s="61">
        <v>42.682388833091103</v>
      </c>
      <c r="J892" s="61">
        <v>41.252791369864582</v>
      </c>
      <c r="K892" s="58">
        <v>309.26</v>
      </c>
    </row>
    <row r="893" spans="1:11" x14ac:dyDescent="0.2">
      <c r="A893">
        <v>892</v>
      </c>
      <c r="B893" t="s">
        <v>919</v>
      </c>
      <c r="C893" t="s">
        <v>92</v>
      </c>
      <c r="D893">
        <v>90</v>
      </c>
      <c r="E893" t="s">
        <v>20</v>
      </c>
      <c r="F893" t="s">
        <v>83</v>
      </c>
      <c r="G893" t="s">
        <v>14</v>
      </c>
      <c r="H893" s="30">
        <v>92.292400858208197</v>
      </c>
      <c r="I893" s="61">
        <v>55.478406351285898</v>
      </c>
      <c r="J893" s="61">
        <v>62.522433073600524</v>
      </c>
      <c r="K893" s="58">
        <v>363.04</v>
      </c>
    </row>
    <row r="894" spans="1:11" x14ac:dyDescent="0.2">
      <c r="A894">
        <v>893</v>
      </c>
      <c r="B894" t="s">
        <v>920</v>
      </c>
      <c r="C894" t="s">
        <v>92</v>
      </c>
      <c r="D894">
        <v>90</v>
      </c>
      <c r="E894" t="s">
        <v>1133</v>
      </c>
      <c r="F894" t="s">
        <v>83</v>
      </c>
      <c r="G894" t="s">
        <v>14</v>
      </c>
      <c r="H894" s="30">
        <v>92.292400858208197</v>
      </c>
      <c r="I894" s="61">
        <v>68.672638696764693</v>
      </c>
      <c r="J894" s="61">
        <v>57.194908878209276</v>
      </c>
      <c r="K894" s="58">
        <v>359.54</v>
      </c>
    </row>
    <row r="895" spans="1:11" x14ac:dyDescent="0.2">
      <c r="A895">
        <v>894</v>
      </c>
      <c r="B895" t="s">
        <v>921</v>
      </c>
      <c r="C895" t="s">
        <v>92</v>
      </c>
      <c r="D895">
        <v>90</v>
      </c>
      <c r="E895" t="s">
        <v>1134</v>
      </c>
      <c r="F895" t="s">
        <v>83</v>
      </c>
      <c r="G895" t="s">
        <v>23</v>
      </c>
      <c r="H895" s="30">
        <v>92.292400858208197</v>
      </c>
      <c r="I895" s="61">
        <v>83.9749097524832</v>
      </c>
      <c r="J895" s="61">
        <v>82.077881155965116</v>
      </c>
      <c r="K895" s="58">
        <v>464.05</v>
      </c>
    </row>
    <row r="896" spans="1:11" x14ac:dyDescent="0.2">
      <c r="A896">
        <v>895</v>
      </c>
      <c r="B896" t="s">
        <v>922</v>
      </c>
      <c r="C896" t="s">
        <v>92</v>
      </c>
      <c r="D896">
        <v>90</v>
      </c>
      <c r="E896" t="s">
        <v>25</v>
      </c>
      <c r="F896" t="s">
        <v>83</v>
      </c>
      <c r="G896" t="s">
        <v>23</v>
      </c>
      <c r="H896" s="30">
        <v>92.292400858208197</v>
      </c>
      <c r="I896" s="61">
        <v>69.243908090682098</v>
      </c>
      <c r="J896" s="61">
        <v>47.615416063824426</v>
      </c>
      <c r="K896" s="58">
        <v>333.56</v>
      </c>
    </row>
    <row r="897" spans="1:11" x14ac:dyDescent="0.2">
      <c r="A897">
        <v>896</v>
      </c>
      <c r="B897" t="s">
        <v>923</v>
      </c>
      <c r="C897" t="s">
        <v>92</v>
      </c>
      <c r="D897">
        <v>90</v>
      </c>
      <c r="E897" t="s">
        <v>27</v>
      </c>
      <c r="F897" t="s">
        <v>83</v>
      </c>
      <c r="G897" t="s">
        <v>14</v>
      </c>
      <c r="H897" s="30">
        <v>92.292400858208197</v>
      </c>
      <c r="I897" s="61">
        <v>50.255954478870599</v>
      </c>
      <c r="J897" s="61">
        <v>39.567336240549736</v>
      </c>
      <c r="K897" s="58">
        <v>357.59</v>
      </c>
    </row>
    <row r="898" spans="1:11" x14ac:dyDescent="0.2">
      <c r="A898">
        <v>897</v>
      </c>
      <c r="B898" t="s">
        <v>924</v>
      </c>
      <c r="C898" t="s">
        <v>11</v>
      </c>
      <c r="D898">
        <v>120</v>
      </c>
      <c r="E898" t="s">
        <v>12</v>
      </c>
      <c r="F898" t="s">
        <v>13</v>
      </c>
      <c r="G898" t="s">
        <v>14</v>
      </c>
      <c r="H898" s="30">
        <v>140.07535275603101</v>
      </c>
      <c r="I898" s="61">
        <v>43.370438558956103</v>
      </c>
      <c r="J898" s="61">
        <v>43.658583789421783</v>
      </c>
      <c r="K898" s="58">
        <v>329.8</v>
      </c>
    </row>
    <row r="899" spans="1:11" x14ac:dyDescent="0.2">
      <c r="A899">
        <v>898</v>
      </c>
      <c r="B899" t="s">
        <v>925</v>
      </c>
      <c r="C899" t="s">
        <v>11</v>
      </c>
      <c r="D899">
        <v>120</v>
      </c>
      <c r="E899" t="s">
        <v>16</v>
      </c>
      <c r="F899" t="s">
        <v>13</v>
      </c>
      <c r="G899" t="s">
        <v>14</v>
      </c>
      <c r="H899" s="30">
        <v>140.07535275603101</v>
      </c>
      <c r="I899" s="61">
        <v>65.575884747801794</v>
      </c>
      <c r="J899" s="61">
        <v>69.454073783292699</v>
      </c>
      <c r="K899" s="58">
        <v>462.04</v>
      </c>
    </row>
    <row r="900" spans="1:11" x14ac:dyDescent="0.2">
      <c r="A900">
        <v>899</v>
      </c>
      <c r="B900" t="s">
        <v>926</v>
      </c>
      <c r="C900" t="s">
        <v>11</v>
      </c>
      <c r="D900">
        <v>120</v>
      </c>
      <c r="E900" t="s">
        <v>18</v>
      </c>
      <c r="F900" t="s">
        <v>13</v>
      </c>
      <c r="G900" t="s">
        <v>14</v>
      </c>
      <c r="H900" s="30">
        <v>140.07535275603101</v>
      </c>
      <c r="I900" s="61">
        <v>88.382902406531002</v>
      </c>
      <c r="J900" s="61">
        <v>95.232275901207288</v>
      </c>
      <c r="K900" s="58">
        <v>558.27</v>
      </c>
    </row>
    <row r="901" spans="1:11" x14ac:dyDescent="0.2">
      <c r="A901">
        <v>900</v>
      </c>
      <c r="B901" t="s">
        <v>927</v>
      </c>
      <c r="C901" t="s">
        <v>11</v>
      </c>
      <c r="D901">
        <v>120</v>
      </c>
      <c r="E901" t="s">
        <v>20</v>
      </c>
      <c r="F901" t="s">
        <v>13</v>
      </c>
      <c r="G901" t="s">
        <v>14</v>
      </c>
      <c r="H901" s="30">
        <v>140.07535275603101</v>
      </c>
      <c r="I901" s="61">
        <v>114.94660326180799</v>
      </c>
      <c r="J901" s="61">
        <v>127.9621398664745</v>
      </c>
      <c r="K901" s="58">
        <v>669.21</v>
      </c>
    </row>
    <row r="902" spans="1:11" x14ac:dyDescent="0.2">
      <c r="A902">
        <v>901</v>
      </c>
      <c r="B902" t="s">
        <v>928</v>
      </c>
      <c r="C902" t="s">
        <v>11</v>
      </c>
      <c r="D902">
        <v>120</v>
      </c>
      <c r="E902" t="s">
        <v>1133</v>
      </c>
      <c r="F902" t="s">
        <v>13</v>
      </c>
      <c r="G902" t="s">
        <v>14</v>
      </c>
      <c r="H902" s="30">
        <v>140.07535275603101</v>
      </c>
      <c r="I902" s="61">
        <v>142.38926574924301</v>
      </c>
      <c r="J902" s="61">
        <v>148.26081228290286</v>
      </c>
      <c r="K902" s="58">
        <v>748.13</v>
      </c>
    </row>
    <row r="903" spans="1:11" x14ac:dyDescent="0.2">
      <c r="A903">
        <v>902</v>
      </c>
      <c r="B903" t="s">
        <v>929</v>
      </c>
      <c r="C903" t="s">
        <v>11</v>
      </c>
      <c r="D903">
        <v>120</v>
      </c>
      <c r="E903" t="s">
        <v>1134</v>
      </c>
      <c r="F903" t="s">
        <v>13</v>
      </c>
      <c r="G903" t="s">
        <v>23</v>
      </c>
      <c r="H903" s="30">
        <v>140.07535275603101</v>
      </c>
      <c r="I903" s="61">
        <v>173.74775474978401</v>
      </c>
      <c r="J903" s="61">
        <v>175.17083471471784</v>
      </c>
      <c r="K903" s="58">
        <v>934</v>
      </c>
    </row>
    <row r="904" spans="1:11" x14ac:dyDescent="0.2">
      <c r="A904">
        <v>903</v>
      </c>
      <c r="B904" t="s">
        <v>930</v>
      </c>
      <c r="C904" t="s">
        <v>11</v>
      </c>
      <c r="D904">
        <v>120</v>
      </c>
      <c r="E904" t="s">
        <v>25</v>
      </c>
      <c r="F904" t="s">
        <v>13</v>
      </c>
      <c r="G904" t="s">
        <v>23</v>
      </c>
      <c r="H904" s="30">
        <v>140.07535275603101</v>
      </c>
      <c r="I904" s="61">
        <v>143.30563064791099</v>
      </c>
      <c r="J904" s="61">
        <v>134.49758911851046</v>
      </c>
      <c r="K904" s="58">
        <v>704.58</v>
      </c>
    </row>
    <row r="905" spans="1:11" x14ac:dyDescent="0.2">
      <c r="A905">
        <v>904</v>
      </c>
      <c r="B905" t="s">
        <v>931</v>
      </c>
      <c r="C905" t="s">
        <v>11</v>
      </c>
      <c r="D905">
        <v>120</v>
      </c>
      <c r="E905" t="s">
        <v>27</v>
      </c>
      <c r="F905" t="s">
        <v>13</v>
      </c>
      <c r="G905" t="s">
        <v>14</v>
      </c>
      <c r="H905" s="30">
        <v>140.07535275603101</v>
      </c>
      <c r="I905" s="61">
        <v>103.842948232284</v>
      </c>
      <c r="J905" s="61">
        <v>110.77208445628335</v>
      </c>
      <c r="K905" s="58">
        <v>684.67</v>
      </c>
    </row>
    <row r="906" spans="1:11" x14ac:dyDescent="0.2">
      <c r="A906">
        <v>905</v>
      </c>
      <c r="B906" t="s">
        <v>932</v>
      </c>
      <c r="C906" t="s">
        <v>11</v>
      </c>
      <c r="D906">
        <v>120</v>
      </c>
      <c r="E906" t="s">
        <v>12</v>
      </c>
      <c r="F906" t="s">
        <v>29</v>
      </c>
      <c r="G906" t="s">
        <v>14</v>
      </c>
      <c r="H906" s="30">
        <v>140.07535275603101</v>
      </c>
      <c r="I906" s="61">
        <v>41.158980918888702</v>
      </c>
      <c r="J906" s="61">
        <v>41.443652529344917</v>
      </c>
      <c r="K906" s="58">
        <v>624.04</v>
      </c>
    </row>
    <row r="907" spans="1:11" x14ac:dyDescent="0.2">
      <c r="A907">
        <v>906</v>
      </c>
      <c r="B907" t="s">
        <v>933</v>
      </c>
      <c r="C907" t="s">
        <v>11</v>
      </c>
      <c r="D907">
        <v>120</v>
      </c>
      <c r="E907" t="s">
        <v>16</v>
      </c>
      <c r="F907" t="s">
        <v>29</v>
      </c>
      <c r="G907" t="s">
        <v>14</v>
      </c>
      <c r="H907" s="30">
        <v>140.07535275603101</v>
      </c>
      <c r="I907" s="61">
        <v>62.268439655047999</v>
      </c>
      <c r="J907" s="61">
        <v>66.084256601511356</v>
      </c>
      <c r="K907" s="58">
        <v>822.57</v>
      </c>
    </row>
    <row r="908" spans="1:11" x14ac:dyDescent="0.2">
      <c r="A908">
        <v>907</v>
      </c>
      <c r="B908" t="s">
        <v>934</v>
      </c>
      <c r="C908" t="s">
        <v>11</v>
      </c>
      <c r="D908">
        <v>120</v>
      </c>
      <c r="E908" t="s">
        <v>18</v>
      </c>
      <c r="F908" t="s">
        <v>29</v>
      </c>
      <c r="G908" t="s">
        <v>14</v>
      </c>
      <c r="H908" s="30">
        <v>140.07535275603101</v>
      </c>
      <c r="I908" s="61">
        <v>83.980033442177699</v>
      </c>
      <c r="J908" s="61">
        <v>90.697405167149867</v>
      </c>
      <c r="K908" s="58">
        <v>951.48</v>
      </c>
    </row>
    <row r="909" spans="1:11" x14ac:dyDescent="0.2">
      <c r="A909">
        <v>908</v>
      </c>
      <c r="B909" t="s">
        <v>935</v>
      </c>
      <c r="C909" t="s">
        <v>11</v>
      </c>
      <c r="D909">
        <v>120</v>
      </c>
      <c r="E909" t="s">
        <v>20</v>
      </c>
      <c r="F909" t="s">
        <v>29</v>
      </c>
      <c r="G909" t="s">
        <v>14</v>
      </c>
      <c r="H909" s="30">
        <v>140.07535275603101</v>
      </c>
      <c r="I909" s="61">
        <v>109.272738714441</v>
      </c>
      <c r="J909" s="61">
        <v>121.99869871613845</v>
      </c>
      <c r="K909" s="58">
        <v>1058.78</v>
      </c>
    </row>
    <row r="910" spans="1:11" x14ac:dyDescent="0.2">
      <c r="A910">
        <v>909</v>
      </c>
      <c r="B910" t="s">
        <v>936</v>
      </c>
      <c r="C910" t="s">
        <v>11</v>
      </c>
      <c r="D910">
        <v>120</v>
      </c>
      <c r="E910" t="s">
        <v>1133</v>
      </c>
      <c r="F910" t="s">
        <v>29</v>
      </c>
      <c r="G910" t="s">
        <v>14</v>
      </c>
      <c r="H910" s="30">
        <v>140.07535275603101</v>
      </c>
      <c r="I910" s="61">
        <v>135.44335949565499</v>
      </c>
      <c r="J910" s="61">
        <v>141.17052259466664</v>
      </c>
      <c r="K910" s="58">
        <v>1198.7</v>
      </c>
    </row>
    <row r="911" spans="1:11" x14ac:dyDescent="0.2">
      <c r="A911">
        <v>910</v>
      </c>
      <c r="B911" t="s">
        <v>937</v>
      </c>
      <c r="C911" t="s">
        <v>11</v>
      </c>
      <c r="D911">
        <v>120</v>
      </c>
      <c r="E911" t="s">
        <v>1134</v>
      </c>
      <c r="F911" t="s">
        <v>29</v>
      </c>
      <c r="G911" t="s">
        <v>23</v>
      </c>
      <c r="H911" s="30">
        <v>140.07535275603101</v>
      </c>
      <c r="I911" s="61">
        <v>164.98307841307201</v>
      </c>
      <c r="J911" s="61">
        <v>166.36641358230537</v>
      </c>
      <c r="K911" s="58">
        <v>1677.51</v>
      </c>
    </row>
    <row r="912" spans="1:11" x14ac:dyDescent="0.2">
      <c r="A912">
        <v>911</v>
      </c>
      <c r="B912" t="s">
        <v>938</v>
      </c>
      <c r="C912" t="s">
        <v>11</v>
      </c>
      <c r="D912">
        <v>120</v>
      </c>
      <c r="E912" t="s">
        <v>25</v>
      </c>
      <c r="F912" t="s">
        <v>29</v>
      </c>
      <c r="G912" t="s">
        <v>23</v>
      </c>
      <c r="H912" s="30">
        <v>140.07535275603101</v>
      </c>
      <c r="I912" s="61">
        <v>136.105441860556</v>
      </c>
      <c r="J912" s="61">
        <v>127.52119644159581</v>
      </c>
      <c r="K912" s="58">
        <v>1302.04</v>
      </c>
    </row>
    <row r="913" spans="1:11" x14ac:dyDescent="0.2">
      <c r="A913">
        <v>912</v>
      </c>
      <c r="B913" t="s">
        <v>939</v>
      </c>
      <c r="C913" t="s">
        <v>11</v>
      </c>
      <c r="D913">
        <v>120</v>
      </c>
      <c r="E913" t="s">
        <v>27</v>
      </c>
      <c r="F913" t="s">
        <v>29</v>
      </c>
      <c r="G913" t="s">
        <v>14</v>
      </c>
      <c r="H913" s="30">
        <v>140.07535275603101</v>
      </c>
      <c r="I913" s="61">
        <v>98.496609082838901</v>
      </c>
      <c r="J913" s="61">
        <v>105.27386858370554</v>
      </c>
      <c r="K913" s="58">
        <v>1106.99</v>
      </c>
    </row>
    <row r="914" spans="1:11" x14ac:dyDescent="0.2">
      <c r="A914">
        <v>913</v>
      </c>
      <c r="B914" t="s">
        <v>940</v>
      </c>
      <c r="C914" t="s">
        <v>11</v>
      </c>
      <c r="D914">
        <v>120</v>
      </c>
      <c r="E914" t="s">
        <v>12</v>
      </c>
      <c r="F914" t="s">
        <v>38</v>
      </c>
      <c r="G914" t="s">
        <v>14</v>
      </c>
      <c r="H914" s="30">
        <v>140.07535275603101</v>
      </c>
      <c r="I914" s="61">
        <v>45.114829407156897</v>
      </c>
      <c r="J914" s="61">
        <v>45.405714618187801</v>
      </c>
      <c r="K914" s="58">
        <v>497.97</v>
      </c>
    </row>
    <row r="915" spans="1:11" x14ac:dyDescent="0.2">
      <c r="A915">
        <v>914</v>
      </c>
      <c r="B915" t="s">
        <v>941</v>
      </c>
      <c r="C915" t="s">
        <v>11</v>
      </c>
      <c r="D915">
        <v>120</v>
      </c>
      <c r="E915" t="s">
        <v>16</v>
      </c>
      <c r="F915" t="s">
        <v>38</v>
      </c>
      <c r="G915" t="s">
        <v>14</v>
      </c>
      <c r="H915" s="30">
        <v>140.07535275603101</v>
      </c>
      <c r="I915" s="61">
        <v>68.185890325591203</v>
      </c>
      <c r="J915" s="61">
        <v>72.113299074696329</v>
      </c>
      <c r="K915" s="58">
        <v>658.76</v>
      </c>
    </row>
    <row r="916" spans="1:11" x14ac:dyDescent="0.2">
      <c r="A916">
        <v>915</v>
      </c>
      <c r="B916" t="s">
        <v>942</v>
      </c>
      <c r="C916" t="s">
        <v>11</v>
      </c>
      <c r="D916">
        <v>120</v>
      </c>
      <c r="E916" t="s">
        <v>18</v>
      </c>
      <c r="F916" t="s">
        <v>38</v>
      </c>
      <c r="G916" t="s">
        <v>14</v>
      </c>
      <c r="H916" s="30">
        <v>140.07535275603101</v>
      </c>
      <c r="I916" s="61">
        <v>91.859115405552998</v>
      </c>
      <c r="J916" s="61">
        <v>98.812708733127863</v>
      </c>
      <c r="K916" s="58">
        <v>763.06</v>
      </c>
    </row>
    <row r="917" spans="1:11" x14ac:dyDescent="0.2">
      <c r="A917">
        <v>916</v>
      </c>
      <c r="B917" t="s">
        <v>943</v>
      </c>
      <c r="C917" t="s">
        <v>11</v>
      </c>
      <c r="D917">
        <v>120</v>
      </c>
      <c r="E917" t="s">
        <v>20</v>
      </c>
      <c r="F917" t="s">
        <v>38</v>
      </c>
      <c r="G917" t="s">
        <v>14</v>
      </c>
      <c r="H917" s="30">
        <v>140.07535275603101</v>
      </c>
      <c r="I917" s="61">
        <v>119.428098024272</v>
      </c>
      <c r="J917" s="61">
        <v>132.67235634386566</v>
      </c>
      <c r="K917" s="58">
        <v>882.15</v>
      </c>
    </row>
    <row r="918" spans="1:11" x14ac:dyDescent="0.2">
      <c r="A918">
        <v>917</v>
      </c>
      <c r="B918" t="s">
        <v>944</v>
      </c>
      <c r="C918" t="s">
        <v>11</v>
      </c>
      <c r="D918">
        <v>120</v>
      </c>
      <c r="E918" t="s">
        <v>1133</v>
      </c>
      <c r="F918" t="s">
        <v>38</v>
      </c>
      <c r="G918" t="s">
        <v>14</v>
      </c>
      <c r="H918" s="30">
        <v>140.07535275603101</v>
      </c>
      <c r="I918" s="61">
        <v>147.87844411832501</v>
      </c>
      <c r="J918" s="61">
        <v>153.86409331870533</v>
      </c>
      <c r="K918" s="58">
        <v>1030.72</v>
      </c>
    </row>
    <row r="919" spans="1:11" x14ac:dyDescent="0.2">
      <c r="A919">
        <v>918</v>
      </c>
      <c r="B919" t="s">
        <v>945</v>
      </c>
      <c r="C919" t="s">
        <v>11</v>
      </c>
      <c r="D919">
        <v>120</v>
      </c>
      <c r="E919" t="s">
        <v>1134</v>
      </c>
      <c r="F919" t="s">
        <v>38</v>
      </c>
      <c r="G919" t="s">
        <v>23</v>
      </c>
      <c r="H919" s="30">
        <v>140.07535275603101</v>
      </c>
      <c r="I919" s="61">
        <v>180.66418424415701</v>
      </c>
      <c r="J919" s="61">
        <v>182.1186278404071</v>
      </c>
      <c r="K919" s="58">
        <v>1229.23</v>
      </c>
    </row>
    <row r="920" spans="1:11" x14ac:dyDescent="0.2">
      <c r="A920">
        <v>919</v>
      </c>
      <c r="B920" t="s">
        <v>946</v>
      </c>
      <c r="C920" t="s">
        <v>11</v>
      </c>
      <c r="D920">
        <v>120</v>
      </c>
      <c r="E920" t="s">
        <v>25</v>
      </c>
      <c r="F920" t="s">
        <v>38</v>
      </c>
      <c r="G920" t="s">
        <v>23</v>
      </c>
      <c r="H920" s="30">
        <v>140.07535275603101</v>
      </c>
      <c r="I920" s="61">
        <v>148.98839869122199</v>
      </c>
      <c r="J920" s="61">
        <v>140.00372548976577</v>
      </c>
      <c r="K920" s="58">
        <v>989.89</v>
      </c>
    </row>
    <row r="921" spans="1:11" x14ac:dyDescent="0.2">
      <c r="A921">
        <v>920</v>
      </c>
      <c r="B921" t="s">
        <v>947</v>
      </c>
      <c r="C921" t="s">
        <v>11</v>
      </c>
      <c r="D921">
        <v>120</v>
      </c>
      <c r="E921" t="s">
        <v>27</v>
      </c>
      <c r="F921" t="s">
        <v>38</v>
      </c>
      <c r="G921" t="s">
        <v>14</v>
      </c>
      <c r="H921" s="30">
        <v>140.07535275603101</v>
      </c>
      <c r="I921" s="61">
        <v>108.058633408934</v>
      </c>
      <c r="J921" s="61">
        <v>115.10752717776757</v>
      </c>
      <c r="K921" s="58">
        <v>933.13</v>
      </c>
    </row>
    <row r="922" spans="1:11" x14ac:dyDescent="0.2">
      <c r="A922">
        <v>921</v>
      </c>
      <c r="B922" t="s">
        <v>948</v>
      </c>
      <c r="C922" t="s">
        <v>11</v>
      </c>
      <c r="D922">
        <v>120</v>
      </c>
      <c r="E922" t="s">
        <v>12</v>
      </c>
      <c r="F922" t="s">
        <v>47</v>
      </c>
      <c r="G922" t="s">
        <v>14</v>
      </c>
      <c r="H922" s="30">
        <v>140.07535275603101</v>
      </c>
      <c r="I922" s="61">
        <v>37.8650726116351</v>
      </c>
      <c r="J922" s="61">
        <v>38.144570355950691</v>
      </c>
      <c r="K922" s="58">
        <v>341.06</v>
      </c>
    </row>
    <row r="923" spans="1:11" x14ac:dyDescent="0.2">
      <c r="A923">
        <v>922</v>
      </c>
      <c r="B923" t="s">
        <v>949</v>
      </c>
      <c r="C923" t="s">
        <v>11</v>
      </c>
      <c r="D923">
        <v>120</v>
      </c>
      <c r="E923" t="s">
        <v>16</v>
      </c>
      <c r="F923" t="s">
        <v>47</v>
      </c>
      <c r="G923" t="s">
        <v>14</v>
      </c>
      <c r="H923" s="30">
        <v>140.07535275603101</v>
      </c>
      <c r="I923" s="61">
        <v>57.2847103131148</v>
      </c>
      <c r="J923" s="61">
        <v>61.006543655470864</v>
      </c>
      <c r="K923" s="58">
        <v>480.32</v>
      </c>
    </row>
    <row r="924" spans="1:11" x14ac:dyDescent="0.2">
      <c r="A924">
        <v>923</v>
      </c>
      <c r="B924" t="s">
        <v>950</v>
      </c>
      <c r="C924" t="s">
        <v>11</v>
      </c>
      <c r="D924">
        <v>120</v>
      </c>
      <c r="E924" t="s">
        <v>18</v>
      </c>
      <c r="F924" t="s">
        <v>47</v>
      </c>
      <c r="G924" t="s">
        <v>14</v>
      </c>
      <c r="H924" s="30">
        <v>140.07535275603101</v>
      </c>
      <c r="I924" s="61">
        <v>77.257902897751904</v>
      </c>
      <c r="J924" s="61">
        <v>83.773739411199386</v>
      </c>
      <c r="K924" s="58">
        <v>555.79</v>
      </c>
    </row>
    <row r="925" spans="1:11" x14ac:dyDescent="0.2">
      <c r="A925">
        <v>924</v>
      </c>
      <c r="B925" t="s">
        <v>951</v>
      </c>
      <c r="C925" t="s">
        <v>11</v>
      </c>
      <c r="D925">
        <v>120</v>
      </c>
      <c r="E925" t="s">
        <v>20</v>
      </c>
      <c r="F925" t="s">
        <v>47</v>
      </c>
      <c r="G925" t="s">
        <v>14</v>
      </c>
      <c r="H925" s="30">
        <v>140.07535275603101</v>
      </c>
      <c r="I925" s="61">
        <v>100.52541348107501</v>
      </c>
      <c r="J925" s="61">
        <v>112.80493689532884</v>
      </c>
      <c r="K925" s="58">
        <v>622.88</v>
      </c>
    </row>
    <row r="926" spans="1:11" x14ac:dyDescent="0.2">
      <c r="A926">
        <v>925</v>
      </c>
      <c r="B926" t="s">
        <v>952</v>
      </c>
      <c r="C926" t="s">
        <v>11</v>
      </c>
      <c r="D926">
        <v>120</v>
      </c>
      <c r="E926" t="s">
        <v>1133</v>
      </c>
      <c r="F926" t="s">
        <v>47</v>
      </c>
      <c r="G926" t="s">
        <v>14</v>
      </c>
      <c r="H926" s="30">
        <v>140.07535275603101</v>
      </c>
      <c r="I926" s="61">
        <v>124.600030524692</v>
      </c>
      <c r="J926" s="61">
        <v>130.10179509071321</v>
      </c>
      <c r="K926" s="58">
        <v>690.23</v>
      </c>
    </row>
    <row r="927" spans="1:11" x14ac:dyDescent="0.2">
      <c r="A927">
        <v>926</v>
      </c>
      <c r="B927" t="s">
        <v>953</v>
      </c>
      <c r="C927" t="s">
        <v>11</v>
      </c>
      <c r="D927">
        <v>120</v>
      </c>
      <c r="E927" t="s">
        <v>1134</v>
      </c>
      <c r="F927" t="s">
        <v>47</v>
      </c>
      <c r="G927" t="s">
        <v>23</v>
      </c>
      <c r="H927" s="30">
        <v>140.07535275603101</v>
      </c>
      <c r="I927" s="61">
        <v>151.77847684570901</v>
      </c>
      <c r="J927" s="61">
        <v>153.10193368385075</v>
      </c>
      <c r="K927" s="58">
        <v>797.66</v>
      </c>
    </row>
    <row r="928" spans="1:11" x14ac:dyDescent="0.2">
      <c r="A928">
        <v>927</v>
      </c>
      <c r="B928" t="s">
        <v>954</v>
      </c>
      <c r="C928" t="s">
        <v>11</v>
      </c>
      <c r="D928">
        <v>120</v>
      </c>
      <c r="E928" t="s">
        <v>25</v>
      </c>
      <c r="F928" t="s">
        <v>47</v>
      </c>
      <c r="G928" t="s">
        <v>23</v>
      </c>
      <c r="H928" s="30">
        <v>140.07535275603101</v>
      </c>
      <c r="I928" s="61">
        <v>125.211732432031</v>
      </c>
      <c r="J928" s="61">
        <v>116.9660850513128</v>
      </c>
      <c r="K928" s="58">
        <v>607.57000000000005</v>
      </c>
    </row>
    <row r="929" spans="1:11" x14ac:dyDescent="0.2">
      <c r="A929">
        <v>928</v>
      </c>
      <c r="B929" t="s">
        <v>955</v>
      </c>
      <c r="C929" t="s">
        <v>11</v>
      </c>
      <c r="D929">
        <v>120</v>
      </c>
      <c r="E929" t="s">
        <v>27</v>
      </c>
      <c r="F929" t="s">
        <v>47</v>
      </c>
      <c r="G929" t="s">
        <v>14</v>
      </c>
      <c r="H929" s="30">
        <v>140.07535275603101</v>
      </c>
      <c r="I929" s="61">
        <v>90.614675728280204</v>
      </c>
      <c r="J929" s="61">
        <v>97.168028332038517</v>
      </c>
      <c r="K929" s="58">
        <v>676.95</v>
      </c>
    </row>
    <row r="930" spans="1:11" x14ac:dyDescent="0.2">
      <c r="A930">
        <v>929</v>
      </c>
      <c r="B930" t="s">
        <v>956</v>
      </c>
      <c r="C930" t="s">
        <v>11</v>
      </c>
      <c r="D930">
        <v>120</v>
      </c>
      <c r="E930" t="s">
        <v>12</v>
      </c>
      <c r="F930" t="s">
        <v>56</v>
      </c>
      <c r="G930" t="s">
        <v>14</v>
      </c>
      <c r="H930" s="30">
        <v>140.07535275603101</v>
      </c>
      <c r="I930" s="61">
        <v>40.665747310789101</v>
      </c>
      <c r="J930" s="61">
        <v>40.949644180594902</v>
      </c>
      <c r="K930" s="58">
        <v>352.79</v>
      </c>
    </row>
    <row r="931" spans="1:11" x14ac:dyDescent="0.2">
      <c r="A931">
        <v>930</v>
      </c>
      <c r="B931" t="s">
        <v>957</v>
      </c>
      <c r="C931" t="s">
        <v>11</v>
      </c>
      <c r="D931">
        <v>120</v>
      </c>
      <c r="E931" t="s">
        <v>16</v>
      </c>
      <c r="F931" t="s">
        <v>56</v>
      </c>
      <c r="G931" t="s">
        <v>14</v>
      </c>
      <c r="H931" s="30">
        <v>140.07535275603101</v>
      </c>
      <c r="I931" s="61">
        <v>61.521073365498999</v>
      </c>
      <c r="J931" s="61">
        <v>65.322796413064395</v>
      </c>
      <c r="K931" s="58">
        <v>492.87</v>
      </c>
    </row>
    <row r="932" spans="1:11" x14ac:dyDescent="0.2">
      <c r="A932">
        <v>931</v>
      </c>
      <c r="B932" t="s">
        <v>958</v>
      </c>
      <c r="C932" t="s">
        <v>11</v>
      </c>
      <c r="D932">
        <v>120</v>
      </c>
      <c r="E932" t="s">
        <v>18</v>
      </c>
      <c r="F932" t="s">
        <v>56</v>
      </c>
      <c r="G932" t="s">
        <v>14</v>
      </c>
      <c r="H932" s="30">
        <v>140.07535275603101</v>
      </c>
      <c r="I932" s="61">
        <v>82.970313232553195</v>
      </c>
      <c r="J932" s="61">
        <v>89.657412683774851</v>
      </c>
      <c r="K932" s="58">
        <v>588.79999999999995</v>
      </c>
    </row>
    <row r="933" spans="1:11" x14ac:dyDescent="0.2">
      <c r="A933">
        <v>932</v>
      </c>
      <c r="B933" t="s">
        <v>959</v>
      </c>
      <c r="C933" t="s">
        <v>11</v>
      </c>
      <c r="D933">
        <v>120</v>
      </c>
      <c r="E933" t="s">
        <v>20</v>
      </c>
      <c r="F933" t="s">
        <v>56</v>
      </c>
      <c r="G933" t="s">
        <v>14</v>
      </c>
      <c r="H933" s="30">
        <v>140.07535275603101</v>
      </c>
      <c r="I933" s="61">
        <v>107.95723419434201</v>
      </c>
      <c r="J933" s="61">
        <v>120.61605488967416</v>
      </c>
      <c r="K933" s="58">
        <v>641.6</v>
      </c>
    </row>
    <row r="934" spans="1:11" x14ac:dyDescent="0.2">
      <c r="A934">
        <v>933</v>
      </c>
      <c r="B934" t="s">
        <v>960</v>
      </c>
      <c r="C934" t="s">
        <v>11</v>
      </c>
      <c r="D934">
        <v>120</v>
      </c>
      <c r="E934" t="s">
        <v>1133</v>
      </c>
      <c r="F934" t="s">
        <v>56</v>
      </c>
      <c r="G934" t="s">
        <v>14</v>
      </c>
      <c r="H934" s="30">
        <v>140.07535275603101</v>
      </c>
      <c r="I934" s="61">
        <v>133.81013811185099</v>
      </c>
      <c r="J934" s="61">
        <v>139.50335170098947</v>
      </c>
      <c r="K934" s="58">
        <v>724.94</v>
      </c>
    </row>
    <row r="935" spans="1:11" x14ac:dyDescent="0.2">
      <c r="A935">
        <v>934</v>
      </c>
      <c r="B935" t="s">
        <v>961</v>
      </c>
      <c r="C935" t="s">
        <v>11</v>
      </c>
      <c r="D935">
        <v>120</v>
      </c>
      <c r="E935" t="s">
        <v>1134</v>
      </c>
      <c r="F935" t="s">
        <v>56</v>
      </c>
      <c r="G935" t="s">
        <v>23</v>
      </c>
      <c r="H935" s="30">
        <v>140.07535275603101</v>
      </c>
      <c r="I935" s="61">
        <v>163.00294145526701</v>
      </c>
      <c r="J935" s="61">
        <v>164.37729738375913</v>
      </c>
      <c r="K935" s="58">
        <v>1082.8399999999999</v>
      </c>
    </row>
    <row r="936" spans="1:11" x14ac:dyDescent="0.2">
      <c r="A936">
        <v>935</v>
      </c>
      <c r="B936" t="s">
        <v>962</v>
      </c>
      <c r="C936" t="s">
        <v>11</v>
      </c>
      <c r="D936">
        <v>120</v>
      </c>
      <c r="E936" t="s">
        <v>25</v>
      </c>
      <c r="F936" t="s">
        <v>56</v>
      </c>
      <c r="G936" t="s">
        <v>23</v>
      </c>
      <c r="H936" s="30">
        <v>140.07535275603101</v>
      </c>
      <c r="I936" s="61">
        <v>134.47096954392501</v>
      </c>
      <c r="J936" s="61">
        <v>125.93752675776892</v>
      </c>
      <c r="K936" s="58">
        <v>806.26</v>
      </c>
    </row>
    <row r="937" spans="1:11" x14ac:dyDescent="0.2">
      <c r="A937">
        <v>936</v>
      </c>
      <c r="B937" t="s">
        <v>963</v>
      </c>
      <c r="C937" t="s">
        <v>11</v>
      </c>
      <c r="D937">
        <v>120</v>
      </c>
      <c r="E937" t="s">
        <v>27</v>
      </c>
      <c r="F937" t="s">
        <v>56</v>
      </c>
      <c r="G937" t="s">
        <v>14</v>
      </c>
      <c r="H937" s="30">
        <v>140.07535275603101</v>
      </c>
      <c r="I937" s="61">
        <v>97.317911998593999</v>
      </c>
      <c r="J937" s="61">
        <v>104.06168753113815</v>
      </c>
      <c r="K937" s="58">
        <v>704.72</v>
      </c>
    </row>
    <row r="938" spans="1:11" x14ac:dyDescent="0.2">
      <c r="A938">
        <v>937</v>
      </c>
      <c r="B938" t="s">
        <v>964</v>
      </c>
      <c r="C938" t="s">
        <v>11</v>
      </c>
      <c r="D938">
        <v>120</v>
      </c>
      <c r="E938" t="s">
        <v>12</v>
      </c>
      <c r="F938" t="s">
        <v>65</v>
      </c>
      <c r="G938" t="s">
        <v>14</v>
      </c>
      <c r="H938" s="30">
        <v>140.07535275603101</v>
      </c>
      <c r="I938" s="61">
        <v>42.1682225856607</v>
      </c>
      <c r="J938" s="61">
        <v>42.454479450107129</v>
      </c>
      <c r="K938" s="58">
        <v>377.94</v>
      </c>
    </row>
    <row r="939" spans="1:11" x14ac:dyDescent="0.2">
      <c r="A939">
        <v>938</v>
      </c>
      <c r="B939" t="s">
        <v>965</v>
      </c>
      <c r="C939" t="s">
        <v>11</v>
      </c>
      <c r="D939">
        <v>120</v>
      </c>
      <c r="E939" t="s">
        <v>16</v>
      </c>
      <c r="F939" t="s">
        <v>65</v>
      </c>
      <c r="G939" t="s">
        <v>14</v>
      </c>
      <c r="H939" s="30">
        <v>140.07535275603101</v>
      </c>
      <c r="I939" s="61">
        <v>63.752375029508102</v>
      </c>
      <c r="J939" s="61">
        <v>67.5961761591374</v>
      </c>
      <c r="K939" s="58">
        <v>519.78</v>
      </c>
    </row>
    <row r="940" spans="1:11" x14ac:dyDescent="0.2">
      <c r="A940">
        <v>939</v>
      </c>
      <c r="B940" t="s">
        <v>966</v>
      </c>
      <c r="C940" t="s">
        <v>11</v>
      </c>
      <c r="D940">
        <v>120</v>
      </c>
      <c r="E940" t="s">
        <v>18</v>
      </c>
      <c r="F940" t="s">
        <v>65</v>
      </c>
      <c r="G940" t="s">
        <v>14</v>
      </c>
      <c r="H940" s="30">
        <v>140.07535275603101</v>
      </c>
      <c r="I940" s="61">
        <v>85.916470378784695</v>
      </c>
      <c r="J940" s="61">
        <v>92.691898135999054</v>
      </c>
      <c r="K940" s="58">
        <v>610.30999999999995</v>
      </c>
    </row>
    <row r="941" spans="1:11" x14ac:dyDescent="0.2">
      <c r="A941">
        <v>940</v>
      </c>
      <c r="B941" t="s">
        <v>967</v>
      </c>
      <c r="C941" t="s">
        <v>11</v>
      </c>
      <c r="D941">
        <v>120</v>
      </c>
      <c r="E941" t="s">
        <v>20</v>
      </c>
      <c r="F941" t="s">
        <v>65</v>
      </c>
      <c r="G941" t="s">
        <v>14</v>
      </c>
      <c r="H941" s="30">
        <v>140.07535275603101</v>
      </c>
      <c r="I941" s="61">
        <v>111.730588303223</v>
      </c>
      <c r="J941" s="61">
        <v>124.58198939160599</v>
      </c>
      <c r="K941" s="58">
        <v>693.31</v>
      </c>
    </row>
    <row r="942" spans="1:11" x14ac:dyDescent="0.2">
      <c r="A942">
        <v>941</v>
      </c>
      <c r="B942" t="s">
        <v>968</v>
      </c>
      <c r="C942" t="s">
        <v>11</v>
      </c>
      <c r="D942">
        <v>120</v>
      </c>
      <c r="E942" t="s">
        <v>1133</v>
      </c>
      <c r="F942" t="s">
        <v>65</v>
      </c>
      <c r="G942" t="s">
        <v>14</v>
      </c>
      <c r="H942" s="30">
        <v>140.07535275603101</v>
      </c>
      <c r="I942" s="61">
        <v>138.392380291401</v>
      </c>
      <c r="J942" s="61">
        <v>144.1808442107511</v>
      </c>
      <c r="K942" s="58">
        <v>778.33</v>
      </c>
    </row>
    <row r="943" spans="1:11" x14ac:dyDescent="0.2">
      <c r="A943">
        <v>942</v>
      </c>
      <c r="B943" t="s">
        <v>969</v>
      </c>
      <c r="C943" t="s">
        <v>11</v>
      </c>
      <c r="D943">
        <v>120</v>
      </c>
      <c r="E943" t="s">
        <v>1134</v>
      </c>
      <c r="F943" t="s">
        <v>65</v>
      </c>
      <c r="G943" t="s">
        <v>23</v>
      </c>
      <c r="H943" s="30">
        <v>140.07535275603101</v>
      </c>
      <c r="I943" s="61">
        <v>168.916460681606</v>
      </c>
      <c r="J943" s="61">
        <v>170.3176323879423</v>
      </c>
      <c r="K943" s="58">
        <v>992.21</v>
      </c>
    </row>
    <row r="944" spans="1:11" x14ac:dyDescent="0.2">
      <c r="A944">
        <v>943</v>
      </c>
      <c r="B944" t="s">
        <v>970</v>
      </c>
      <c r="C944" t="s">
        <v>11</v>
      </c>
      <c r="D944">
        <v>120</v>
      </c>
      <c r="E944" t="s">
        <v>25</v>
      </c>
      <c r="F944" t="s">
        <v>65</v>
      </c>
      <c r="G944" t="s">
        <v>23</v>
      </c>
      <c r="H944" s="30">
        <v>140.07535275603101</v>
      </c>
      <c r="I944" s="61">
        <v>139.31624117264499</v>
      </c>
      <c r="J944" s="61">
        <v>130.63219775967775</v>
      </c>
      <c r="K944" s="58">
        <v>693.12</v>
      </c>
    </row>
    <row r="945" spans="1:11" x14ac:dyDescent="0.2">
      <c r="A945">
        <v>944</v>
      </c>
      <c r="B945" t="s">
        <v>971</v>
      </c>
      <c r="C945" t="s">
        <v>11</v>
      </c>
      <c r="D945">
        <v>120</v>
      </c>
      <c r="E945" t="s">
        <v>27</v>
      </c>
      <c r="F945" t="s">
        <v>65</v>
      </c>
      <c r="G945" t="s">
        <v>14</v>
      </c>
      <c r="H945" s="30">
        <v>140.07535275603101</v>
      </c>
      <c r="I945" s="61">
        <v>100.972631309476</v>
      </c>
      <c r="J945" s="61">
        <v>107.82022868672379</v>
      </c>
      <c r="K945" s="58">
        <v>732.14</v>
      </c>
    </row>
    <row r="946" spans="1:11" x14ac:dyDescent="0.2">
      <c r="A946">
        <v>945</v>
      </c>
      <c r="B946" t="s">
        <v>972</v>
      </c>
      <c r="C946" t="s">
        <v>11</v>
      </c>
      <c r="D946">
        <v>120</v>
      </c>
      <c r="E946" t="s">
        <v>12</v>
      </c>
      <c r="F946" t="s">
        <v>74</v>
      </c>
      <c r="G946" t="s">
        <v>14</v>
      </c>
      <c r="H946" s="30">
        <v>140.07535275603101</v>
      </c>
      <c r="I946" s="61">
        <v>39.585703261996997</v>
      </c>
      <c r="J946" s="61">
        <v>39.867903665837986</v>
      </c>
      <c r="K946" s="58">
        <v>438.18</v>
      </c>
    </row>
    <row r="947" spans="1:11" x14ac:dyDescent="0.2">
      <c r="A947">
        <v>946</v>
      </c>
      <c r="B947" t="s">
        <v>973</v>
      </c>
      <c r="C947" t="s">
        <v>11</v>
      </c>
      <c r="D947">
        <v>120</v>
      </c>
      <c r="E947" t="s">
        <v>16</v>
      </c>
      <c r="F947" t="s">
        <v>74</v>
      </c>
      <c r="G947" t="s">
        <v>14</v>
      </c>
      <c r="H947" s="30">
        <v>140.07535275603101</v>
      </c>
      <c r="I947" s="61">
        <v>59.786500357403703</v>
      </c>
      <c r="J947" s="61">
        <v>63.555512675372199</v>
      </c>
      <c r="K947" s="58">
        <v>587.9</v>
      </c>
    </row>
    <row r="948" spans="1:11" x14ac:dyDescent="0.2">
      <c r="A948">
        <v>947</v>
      </c>
      <c r="B948" t="s">
        <v>974</v>
      </c>
      <c r="C948" t="s">
        <v>11</v>
      </c>
      <c r="D948">
        <v>120</v>
      </c>
      <c r="E948" t="s">
        <v>18</v>
      </c>
      <c r="F948" t="s">
        <v>74</v>
      </c>
      <c r="G948" t="s">
        <v>14</v>
      </c>
      <c r="H948" s="30">
        <v>140.07535275603101</v>
      </c>
      <c r="I948" s="61">
        <v>80.479129604711602</v>
      </c>
      <c r="J948" s="61">
        <v>87.091541244373246</v>
      </c>
      <c r="K948" s="58">
        <v>665.22</v>
      </c>
    </row>
    <row r="949" spans="1:11" x14ac:dyDescent="0.2">
      <c r="A949">
        <v>948</v>
      </c>
      <c r="B949" t="s">
        <v>975</v>
      </c>
      <c r="C949" t="s">
        <v>11</v>
      </c>
      <c r="D949">
        <v>120</v>
      </c>
      <c r="E949" t="s">
        <v>20</v>
      </c>
      <c r="F949" t="s">
        <v>74</v>
      </c>
      <c r="G949" t="s">
        <v>14</v>
      </c>
      <c r="H949" s="30">
        <v>140.07535275603101</v>
      </c>
      <c r="I949" s="61">
        <v>104.5715503766</v>
      </c>
      <c r="J949" s="61">
        <v>117.0575761787012</v>
      </c>
      <c r="K949" s="58">
        <v>733.71</v>
      </c>
    </row>
    <row r="950" spans="1:11" x14ac:dyDescent="0.2">
      <c r="A950">
        <v>949</v>
      </c>
      <c r="B950" t="s">
        <v>976</v>
      </c>
      <c r="C950" t="s">
        <v>11</v>
      </c>
      <c r="D950">
        <v>120</v>
      </c>
      <c r="E950" t="s">
        <v>1133</v>
      </c>
      <c r="F950" t="s">
        <v>74</v>
      </c>
      <c r="G950" t="s">
        <v>14</v>
      </c>
      <c r="H950" s="30">
        <v>140.07535275603101</v>
      </c>
      <c r="I950" s="61">
        <v>129.386531345441</v>
      </c>
      <c r="J950" s="61">
        <v>134.98779213315242</v>
      </c>
      <c r="K950" s="58">
        <v>811.8</v>
      </c>
    </row>
    <row r="951" spans="1:11" x14ac:dyDescent="0.2">
      <c r="A951">
        <v>950</v>
      </c>
      <c r="B951" t="s">
        <v>977</v>
      </c>
      <c r="C951" t="s">
        <v>11</v>
      </c>
      <c r="D951">
        <v>120</v>
      </c>
      <c r="E951" t="s">
        <v>1134</v>
      </c>
      <c r="F951" t="s">
        <v>74</v>
      </c>
      <c r="G951" t="s">
        <v>23</v>
      </c>
      <c r="H951" s="30">
        <v>140.07535275603101</v>
      </c>
      <c r="I951" s="61">
        <v>158.41092182070699</v>
      </c>
      <c r="J951" s="61">
        <v>159.76445451794478</v>
      </c>
      <c r="K951" s="58">
        <v>1064.74</v>
      </c>
    </row>
    <row r="952" spans="1:11" x14ac:dyDescent="0.2">
      <c r="A952">
        <v>951</v>
      </c>
      <c r="B952" t="s">
        <v>978</v>
      </c>
      <c r="C952" t="s">
        <v>11</v>
      </c>
      <c r="D952">
        <v>120</v>
      </c>
      <c r="E952" t="s">
        <v>25</v>
      </c>
      <c r="F952" t="s">
        <v>74</v>
      </c>
      <c r="G952" t="s">
        <v>23</v>
      </c>
      <c r="H952" s="30">
        <v>140.07535275603101</v>
      </c>
      <c r="I952" s="61">
        <v>130.60288021508299</v>
      </c>
      <c r="J952" s="61">
        <v>122.18966529686151</v>
      </c>
      <c r="K952" s="58">
        <v>843.73</v>
      </c>
    </row>
    <row r="953" spans="1:11" x14ac:dyDescent="0.2">
      <c r="A953">
        <v>952</v>
      </c>
      <c r="B953" t="s">
        <v>979</v>
      </c>
      <c r="C953" t="s">
        <v>11</v>
      </c>
      <c r="D953">
        <v>120</v>
      </c>
      <c r="E953" t="s">
        <v>27</v>
      </c>
      <c r="F953" t="s">
        <v>74</v>
      </c>
      <c r="G953" t="s">
        <v>14</v>
      </c>
      <c r="H953" s="30">
        <v>140.07535275603101</v>
      </c>
      <c r="I953" s="61">
        <v>94.876137046982095</v>
      </c>
      <c r="J953" s="61">
        <v>101.55054758641373</v>
      </c>
      <c r="K953" s="58">
        <v>806.89</v>
      </c>
    </row>
    <row r="954" spans="1:11" x14ac:dyDescent="0.2">
      <c r="A954">
        <v>953</v>
      </c>
      <c r="B954" t="s">
        <v>980</v>
      </c>
      <c r="C954" t="s">
        <v>11</v>
      </c>
      <c r="D954">
        <v>120</v>
      </c>
      <c r="E954" t="s">
        <v>12</v>
      </c>
      <c r="F954" t="s">
        <v>83</v>
      </c>
      <c r="G954" t="s">
        <v>14</v>
      </c>
      <c r="H954" s="30">
        <v>140.07535275603101</v>
      </c>
      <c r="I954" s="61">
        <v>36.7026339555715</v>
      </c>
      <c r="J954" s="61">
        <v>36.980305813601831</v>
      </c>
      <c r="K954" s="58">
        <v>317.8</v>
      </c>
    </row>
    <row r="955" spans="1:11" x14ac:dyDescent="0.2">
      <c r="A955">
        <v>954</v>
      </c>
      <c r="B955" t="s">
        <v>981</v>
      </c>
      <c r="C955" t="s">
        <v>11</v>
      </c>
      <c r="D955">
        <v>120</v>
      </c>
      <c r="E955" t="s">
        <v>16</v>
      </c>
      <c r="F955" t="s">
        <v>83</v>
      </c>
      <c r="G955" t="s">
        <v>14</v>
      </c>
      <c r="H955" s="30">
        <v>140.07535275603101</v>
      </c>
      <c r="I955" s="61">
        <v>55.481371564635502</v>
      </c>
      <c r="J955" s="61">
        <v>59.169197387044136</v>
      </c>
      <c r="K955" s="58">
        <v>434.73</v>
      </c>
    </row>
    <row r="956" spans="1:11" x14ac:dyDescent="0.2">
      <c r="A956">
        <v>955</v>
      </c>
      <c r="B956" t="s">
        <v>982</v>
      </c>
      <c r="C956" t="s">
        <v>11</v>
      </c>
      <c r="D956">
        <v>120</v>
      </c>
      <c r="E956" t="s">
        <v>18</v>
      </c>
      <c r="F956" t="s">
        <v>83</v>
      </c>
      <c r="G956" t="s">
        <v>14</v>
      </c>
      <c r="H956" s="30">
        <v>140.07535275603101</v>
      </c>
      <c r="I956" s="61">
        <v>74.758180768093098</v>
      </c>
      <c r="J956" s="61">
        <v>81.199073478407911</v>
      </c>
      <c r="K956" s="58">
        <v>511.47</v>
      </c>
    </row>
    <row r="957" spans="1:11" x14ac:dyDescent="0.2">
      <c r="A957">
        <v>956</v>
      </c>
      <c r="B957" t="s">
        <v>983</v>
      </c>
      <c r="C957" t="s">
        <v>11</v>
      </c>
      <c r="D957">
        <v>120</v>
      </c>
      <c r="E957" t="s">
        <v>20</v>
      </c>
      <c r="F957" t="s">
        <v>83</v>
      </c>
      <c r="G957" t="s">
        <v>14</v>
      </c>
      <c r="H957" s="30">
        <v>140.07535275603101</v>
      </c>
      <c r="I957" s="61">
        <v>97.208503561515499</v>
      </c>
      <c r="J957" s="61">
        <v>109.31874209086556</v>
      </c>
      <c r="K957" s="58">
        <v>582.57000000000005</v>
      </c>
    </row>
    <row r="958" spans="1:11" x14ac:dyDescent="0.2">
      <c r="A958">
        <v>957</v>
      </c>
      <c r="B958" t="s">
        <v>984</v>
      </c>
      <c r="C958" t="s">
        <v>11</v>
      </c>
      <c r="D958">
        <v>120</v>
      </c>
      <c r="E958" t="s">
        <v>1133</v>
      </c>
      <c r="F958" t="s">
        <v>83</v>
      </c>
      <c r="G958" t="s">
        <v>14</v>
      </c>
      <c r="H958" s="30">
        <v>140.07535275603101</v>
      </c>
      <c r="I958" s="61">
        <v>120.38727003789199</v>
      </c>
      <c r="J958" s="61">
        <v>125.80146463014341</v>
      </c>
      <c r="K958" s="58">
        <v>643.62</v>
      </c>
    </row>
    <row r="959" spans="1:11" x14ac:dyDescent="0.2">
      <c r="A959">
        <v>958</v>
      </c>
      <c r="B959" t="s">
        <v>985</v>
      </c>
      <c r="C959" t="s">
        <v>11</v>
      </c>
      <c r="D959">
        <v>120</v>
      </c>
      <c r="E959" t="s">
        <v>1134</v>
      </c>
      <c r="F959" t="s">
        <v>83</v>
      </c>
      <c r="G959" t="s">
        <v>23</v>
      </c>
      <c r="H959" s="30">
        <v>140.07535275603101</v>
      </c>
      <c r="I959" s="61">
        <v>147.00214365729701</v>
      </c>
      <c r="J959" s="61">
        <v>148.30394146554676</v>
      </c>
      <c r="K959" s="58">
        <v>766.67</v>
      </c>
    </row>
    <row r="960" spans="1:11" x14ac:dyDescent="0.2">
      <c r="A960">
        <v>959</v>
      </c>
      <c r="B960" t="s">
        <v>986</v>
      </c>
      <c r="C960" t="s">
        <v>11</v>
      </c>
      <c r="D960">
        <v>120</v>
      </c>
      <c r="E960" t="s">
        <v>25</v>
      </c>
      <c r="F960" t="s">
        <v>83</v>
      </c>
      <c r="G960" t="s">
        <v>23</v>
      </c>
      <c r="H960" s="30">
        <v>140.07535275603101</v>
      </c>
      <c r="I960" s="61">
        <v>121.235896031888</v>
      </c>
      <c r="J960" s="61">
        <v>113.11382551121847</v>
      </c>
      <c r="K960" s="58">
        <v>596.58000000000004</v>
      </c>
    </row>
    <row r="961" spans="1:11" x14ac:dyDescent="0.2">
      <c r="A961">
        <v>960</v>
      </c>
      <c r="B961" t="s">
        <v>987</v>
      </c>
      <c r="C961" t="s">
        <v>11</v>
      </c>
      <c r="D961">
        <v>120</v>
      </c>
      <c r="E961" t="s">
        <v>27</v>
      </c>
      <c r="F961" t="s">
        <v>83</v>
      </c>
      <c r="G961" t="s">
        <v>14</v>
      </c>
      <c r="H961" s="30">
        <v>140.07535275603101</v>
      </c>
      <c r="I961" s="61">
        <v>87.896255618509798</v>
      </c>
      <c r="J961" s="61">
        <v>94.372384401102039</v>
      </c>
      <c r="K961" s="58">
        <v>639.02</v>
      </c>
    </row>
    <row r="962" spans="1:11" x14ac:dyDescent="0.2">
      <c r="A962">
        <v>961</v>
      </c>
      <c r="B962" t="s">
        <v>988</v>
      </c>
      <c r="C962" t="s">
        <v>92</v>
      </c>
      <c r="D962">
        <v>120</v>
      </c>
      <c r="E962" t="s">
        <v>12</v>
      </c>
      <c r="F962" t="s">
        <v>13</v>
      </c>
      <c r="G962" t="s">
        <v>14</v>
      </c>
      <c r="H962" s="30">
        <v>140.07535275603101</v>
      </c>
      <c r="I962" s="61">
        <v>26.751053200375399</v>
      </c>
      <c r="J962" s="61">
        <v>26.955097411861857</v>
      </c>
      <c r="K962" s="58">
        <v>300.63</v>
      </c>
    </row>
    <row r="963" spans="1:11" x14ac:dyDescent="0.2">
      <c r="A963">
        <v>962</v>
      </c>
      <c r="B963" t="s">
        <v>989</v>
      </c>
      <c r="C963" t="s">
        <v>92</v>
      </c>
      <c r="D963">
        <v>120</v>
      </c>
      <c r="E963" t="s">
        <v>16</v>
      </c>
      <c r="F963" t="s">
        <v>13</v>
      </c>
      <c r="G963" t="s">
        <v>14</v>
      </c>
      <c r="H963" s="30">
        <v>140.07535275603101</v>
      </c>
      <c r="I963" s="61">
        <v>40.449751346917999</v>
      </c>
      <c r="J963" s="61">
        <v>42.021464667407315</v>
      </c>
      <c r="K963" s="58">
        <v>400.96</v>
      </c>
    </row>
    <row r="964" spans="1:11" x14ac:dyDescent="0.2">
      <c r="A964">
        <v>963</v>
      </c>
      <c r="B964" t="s">
        <v>990</v>
      </c>
      <c r="C964" t="s">
        <v>92</v>
      </c>
      <c r="D964">
        <v>120</v>
      </c>
      <c r="E964" t="s">
        <v>18</v>
      </c>
      <c r="F964" t="s">
        <v>13</v>
      </c>
      <c r="G964" t="s">
        <v>14</v>
      </c>
      <c r="H964" s="30">
        <v>140.07535275603101</v>
      </c>
      <c r="I964" s="61">
        <v>54.521472703429097</v>
      </c>
      <c r="J964" s="61">
        <v>49.21428785623749</v>
      </c>
      <c r="K964" s="58">
        <v>446.75</v>
      </c>
    </row>
    <row r="965" spans="1:11" x14ac:dyDescent="0.2">
      <c r="A965">
        <v>964</v>
      </c>
      <c r="B965" t="s">
        <v>991</v>
      </c>
      <c r="C965" t="s">
        <v>92</v>
      </c>
      <c r="D965">
        <v>120</v>
      </c>
      <c r="E965" t="s">
        <v>20</v>
      </c>
      <c r="F965" t="s">
        <v>13</v>
      </c>
      <c r="G965" t="s">
        <v>14</v>
      </c>
      <c r="H965" s="30">
        <v>140.07535275603101</v>
      </c>
      <c r="I965" s="61">
        <v>70.911337014399805</v>
      </c>
      <c r="J965" s="61">
        <v>79.004702468223456</v>
      </c>
      <c r="K965" s="58">
        <v>544.85</v>
      </c>
    </row>
    <row r="966" spans="1:11" x14ac:dyDescent="0.2">
      <c r="A966">
        <v>965</v>
      </c>
      <c r="B966" t="s">
        <v>992</v>
      </c>
      <c r="C966" t="s">
        <v>92</v>
      </c>
      <c r="D966">
        <v>120</v>
      </c>
      <c r="E966" t="s">
        <v>1133</v>
      </c>
      <c r="F966" t="s">
        <v>13</v>
      </c>
      <c r="G966" t="s">
        <v>14</v>
      </c>
      <c r="H966" s="30">
        <v>140.07535275603101</v>
      </c>
      <c r="I966" s="61">
        <v>87.846105479604503</v>
      </c>
      <c r="J966" s="61">
        <v>56.367565428560482</v>
      </c>
      <c r="K966" s="58">
        <v>500.11</v>
      </c>
    </row>
    <row r="967" spans="1:11" x14ac:dyDescent="0.2">
      <c r="A967">
        <v>966</v>
      </c>
      <c r="B967" t="s">
        <v>993</v>
      </c>
      <c r="C967" t="s">
        <v>92</v>
      </c>
      <c r="D967">
        <v>120</v>
      </c>
      <c r="E967" t="s">
        <v>1134</v>
      </c>
      <c r="F967" t="s">
        <v>13</v>
      </c>
      <c r="G967" t="s">
        <v>23</v>
      </c>
      <c r="H967" s="30">
        <v>140.07535275603101</v>
      </c>
      <c r="I967" s="61">
        <v>107.174272973488</v>
      </c>
      <c r="J967" s="61">
        <v>96.93478485536582</v>
      </c>
      <c r="K967" s="58">
        <v>691.56</v>
      </c>
    </row>
    <row r="968" spans="1:11" x14ac:dyDescent="0.2">
      <c r="A968">
        <v>967</v>
      </c>
      <c r="B968" t="s">
        <v>994</v>
      </c>
      <c r="C968" t="s">
        <v>92</v>
      </c>
      <c r="D968">
        <v>120</v>
      </c>
      <c r="E968" t="s">
        <v>25</v>
      </c>
      <c r="F968" t="s">
        <v>13</v>
      </c>
      <c r="G968" t="s">
        <v>23</v>
      </c>
      <c r="H968" s="30">
        <v>140.07535275603101</v>
      </c>
      <c r="I968" s="61">
        <v>88.398226872430996</v>
      </c>
      <c r="J968" s="61">
        <v>49.324586589729932</v>
      </c>
      <c r="K968" s="58">
        <v>473.37</v>
      </c>
    </row>
    <row r="969" spans="1:11" x14ac:dyDescent="0.2">
      <c r="A969">
        <v>968</v>
      </c>
      <c r="B969" t="s">
        <v>995</v>
      </c>
      <c r="C969" t="s">
        <v>92</v>
      </c>
      <c r="D969">
        <v>120</v>
      </c>
      <c r="E969" t="s">
        <v>27</v>
      </c>
      <c r="F969" t="s">
        <v>13</v>
      </c>
      <c r="G969" t="s">
        <v>14</v>
      </c>
      <c r="H969" s="30">
        <v>140.07535275603101</v>
      </c>
      <c r="I969" s="61">
        <v>64.047476447933803</v>
      </c>
      <c r="J969" s="61">
        <v>28.157873449881549</v>
      </c>
      <c r="K969" s="58">
        <v>451.47</v>
      </c>
    </row>
    <row r="970" spans="1:11" x14ac:dyDescent="0.2">
      <c r="A970">
        <v>969</v>
      </c>
      <c r="B970" t="s">
        <v>996</v>
      </c>
      <c r="C970" t="s">
        <v>92</v>
      </c>
      <c r="D970">
        <v>120</v>
      </c>
      <c r="E970" t="s">
        <v>12</v>
      </c>
      <c r="F970" t="s">
        <v>29</v>
      </c>
      <c r="G970" t="s">
        <v>14</v>
      </c>
      <c r="H970" s="30">
        <v>140.07535275603101</v>
      </c>
      <c r="I970" s="61">
        <v>25.385731125287499</v>
      </c>
      <c r="J970" s="61">
        <v>25.557866589476561</v>
      </c>
      <c r="K970" s="58">
        <v>570.80999999999995</v>
      </c>
    </row>
    <row r="971" spans="1:11" x14ac:dyDescent="0.2">
      <c r="A971">
        <v>970</v>
      </c>
      <c r="B971" t="s">
        <v>997</v>
      </c>
      <c r="C971" t="s">
        <v>92</v>
      </c>
      <c r="D971">
        <v>120</v>
      </c>
      <c r="E971" t="s">
        <v>16</v>
      </c>
      <c r="F971" t="s">
        <v>29</v>
      </c>
      <c r="G971" t="s">
        <v>14</v>
      </c>
      <c r="H971" s="30">
        <v>140.07535275603101</v>
      </c>
      <c r="I971" s="61">
        <v>38.406197901560198</v>
      </c>
      <c r="J971" s="61">
        <v>41.636714714671626</v>
      </c>
      <c r="K971" s="58">
        <v>723.99</v>
      </c>
    </row>
    <row r="972" spans="1:11" x14ac:dyDescent="0.2">
      <c r="A972">
        <v>971</v>
      </c>
      <c r="B972" t="s">
        <v>998</v>
      </c>
      <c r="C972" t="s">
        <v>92</v>
      </c>
      <c r="D972">
        <v>120</v>
      </c>
      <c r="E972" t="s">
        <v>18</v>
      </c>
      <c r="F972" t="s">
        <v>29</v>
      </c>
      <c r="G972" t="s">
        <v>14</v>
      </c>
      <c r="H972" s="30">
        <v>140.07535275603101</v>
      </c>
      <c r="I972" s="61">
        <v>51.798676366488401</v>
      </c>
      <c r="J972" s="61">
        <v>56.405317926447367</v>
      </c>
      <c r="K972" s="58">
        <v>808.2</v>
      </c>
    </row>
    <row r="973" spans="1:11" x14ac:dyDescent="0.2">
      <c r="A973">
        <v>972</v>
      </c>
      <c r="B973" t="s">
        <v>999</v>
      </c>
      <c r="C973" t="s">
        <v>92</v>
      </c>
      <c r="D973">
        <v>120</v>
      </c>
      <c r="E973" t="s">
        <v>20</v>
      </c>
      <c r="F973" t="s">
        <v>29</v>
      </c>
      <c r="G973" t="s">
        <v>14</v>
      </c>
      <c r="H973" s="30">
        <v>140.07535275603101</v>
      </c>
      <c r="I973" s="61">
        <v>67.400210070637698</v>
      </c>
      <c r="J973" s="61">
        <v>77.766994892104094</v>
      </c>
      <c r="K973" s="58">
        <v>877.32</v>
      </c>
    </row>
    <row r="974" spans="1:11" x14ac:dyDescent="0.2">
      <c r="A974">
        <v>973</v>
      </c>
      <c r="B974" t="s">
        <v>1000</v>
      </c>
      <c r="C974" t="s">
        <v>92</v>
      </c>
      <c r="D974">
        <v>120</v>
      </c>
      <c r="E974" t="s">
        <v>1133</v>
      </c>
      <c r="F974" t="s">
        <v>29</v>
      </c>
      <c r="G974" t="s">
        <v>14</v>
      </c>
      <c r="H974" s="30">
        <v>140.07535275603101</v>
      </c>
      <c r="I974" s="61">
        <v>83.544104619207602</v>
      </c>
      <c r="J974" s="61">
        <v>86.130339562822229</v>
      </c>
      <c r="K974" s="58">
        <v>959.72</v>
      </c>
    </row>
    <row r="975" spans="1:11" x14ac:dyDescent="0.2">
      <c r="A975">
        <v>974</v>
      </c>
      <c r="B975" t="s">
        <v>1001</v>
      </c>
      <c r="C975" t="s">
        <v>92</v>
      </c>
      <c r="D975">
        <v>120</v>
      </c>
      <c r="E975" t="s">
        <v>1134</v>
      </c>
      <c r="F975" t="s">
        <v>29</v>
      </c>
      <c r="G975" t="s">
        <v>23</v>
      </c>
      <c r="H975" s="30">
        <v>140.07535275603101</v>
      </c>
      <c r="I975" s="61">
        <v>101.75894991205</v>
      </c>
      <c r="J975" s="61">
        <v>102.0933707727481</v>
      </c>
      <c r="K975" s="58">
        <v>1303.5899999999999</v>
      </c>
    </row>
    <row r="976" spans="1:11" x14ac:dyDescent="0.2">
      <c r="A976">
        <v>975</v>
      </c>
      <c r="B976" t="s">
        <v>1002</v>
      </c>
      <c r="C976" t="s">
        <v>92</v>
      </c>
      <c r="D976">
        <v>120</v>
      </c>
      <c r="E976" t="s">
        <v>25</v>
      </c>
      <c r="F976" t="s">
        <v>29</v>
      </c>
      <c r="G976" t="s">
        <v>23</v>
      </c>
      <c r="H976" s="30">
        <v>140.07535275603101</v>
      </c>
      <c r="I976" s="61">
        <v>83.948262686484597</v>
      </c>
      <c r="J976" s="61">
        <v>72.278962965212202</v>
      </c>
      <c r="K976" s="58">
        <v>1013.44</v>
      </c>
    </row>
    <row r="977" spans="1:11" x14ac:dyDescent="0.2">
      <c r="A977">
        <v>976</v>
      </c>
      <c r="B977" t="s">
        <v>1003</v>
      </c>
      <c r="C977" t="s">
        <v>92</v>
      </c>
      <c r="D977">
        <v>120</v>
      </c>
      <c r="E977" t="s">
        <v>27</v>
      </c>
      <c r="F977" t="s">
        <v>29</v>
      </c>
      <c r="G977" t="s">
        <v>14</v>
      </c>
      <c r="H977" s="30">
        <v>140.07535275603101</v>
      </c>
      <c r="I977" s="61">
        <v>60.748973311150202</v>
      </c>
      <c r="J977" s="61">
        <v>65.387039965561172</v>
      </c>
      <c r="K977" s="58">
        <v>923.87</v>
      </c>
    </row>
    <row r="978" spans="1:11" x14ac:dyDescent="0.2">
      <c r="A978">
        <v>977</v>
      </c>
      <c r="B978" t="s">
        <v>1004</v>
      </c>
      <c r="C978" t="s">
        <v>92</v>
      </c>
      <c r="D978">
        <v>120</v>
      </c>
      <c r="E978" t="s">
        <v>12</v>
      </c>
      <c r="F978" t="s">
        <v>38</v>
      </c>
      <c r="G978" t="s">
        <v>14</v>
      </c>
      <c r="H978" s="30">
        <v>140.07535275603101</v>
      </c>
      <c r="I978" s="61">
        <v>27.827976880297999</v>
      </c>
      <c r="J978" s="61">
        <v>27.875137435935727</v>
      </c>
      <c r="K978" s="58">
        <v>452.5</v>
      </c>
    </row>
    <row r="979" spans="1:11" x14ac:dyDescent="0.2">
      <c r="A979">
        <v>978</v>
      </c>
      <c r="B979" t="s">
        <v>1005</v>
      </c>
      <c r="C979" t="s">
        <v>92</v>
      </c>
      <c r="D979">
        <v>120</v>
      </c>
      <c r="E979" t="s">
        <v>16</v>
      </c>
      <c r="F979" t="s">
        <v>38</v>
      </c>
      <c r="G979" t="s">
        <v>14</v>
      </c>
      <c r="H979" s="30">
        <v>140.07535275603101</v>
      </c>
      <c r="I979" s="61">
        <v>42.062275066048002</v>
      </c>
      <c r="J979" s="61">
        <v>45.256575975330406</v>
      </c>
      <c r="K979" s="58">
        <v>575.20000000000005</v>
      </c>
    </row>
    <row r="980" spans="1:11" x14ac:dyDescent="0.2">
      <c r="A980">
        <v>979</v>
      </c>
      <c r="B980" t="s">
        <v>1006</v>
      </c>
      <c r="C980" t="s">
        <v>92</v>
      </c>
      <c r="D980">
        <v>120</v>
      </c>
      <c r="E980" t="s">
        <v>18</v>
      </c>
      <c r="F980" t="s">
        <v>38</v>
      </c>
      <c r="G980" t="s">
        <v>14</v>
      </c>
      <c r="H980" s="30">
        <v>140.07535275603101</v>
      </c>
      <c r="I980" s="61">
        <v>56.670985943751397</v>
      </c>
      <c r="J980" s="61">
        <v>54.63094784122535</v>
      </c>
      <c r="K980" s="58">
        <v>619.92999999999995</v>
      </c>
    </row>
    <row r="981" spans="1:11" x14ac:dyDescent="0.2">
      <c r="A981">
        <v>980</v>
      </c>
      <c r="B981" t="s">
        <v>1007</v>
      </c>
      <c r="C981" t="s">
        <v>92</v>
      </c>
      <c r="D981">
        <v>120</v>
      </c>
      <c r="E981" t="s">
        <v>20</v>
      </c>
      <c r="F981" t="s">
        <v>38</v>
      </c>
      <c r="G981" t="s">
        <v>14</v>
      </c>
      <c r="H981" s="30">
        <v>140.07535275603101</v>
      </c>
      <c r="I981" s="61">
        <v>73.684216332211193</v>
      </c>
      <c r="J981" s="61">
        <v>82.998225855745972</v>
      </c>
      <c r="K981" s="58">
        <v>720.02</v>
      </c>
    </row>
    <row r="982" spans="1:11" x14ac:dyDescent="0.2">
      <c r="A982">
        <v>981</v>
      </c>
      <c r="B982" t="s">
        <v>1008</v>
      </c>
      <c r="C982" t="s">
        <v>92</v>
      </c>
      <c r="D982">
        <v>120</v>
      </c>
      <c r="E982" t="s">
        <v>1133</v>
      </c>
      <c r="F982" t="s">
        <v>38</v>
      </c>
      <c r="G982" t="s">
        <v>14</v>
      </c>
      <c r="H982" s="30">
        <v>140.07535275603101</v>
      </c>
      <c r="I982" s="61">
        <v>91.245252798185803</v>
      </c>
      <c r="J982" s="61">
        <v>82.668120087632047</v>
      </c>
      <c r="K982" s="58">
        <v>772.59</v>
      </c>
    </row>
    <row r="983" spans="1:11" x14ac:dyDescent="0.2">
      <c r="A983">
        <v>982</v>
      </c>
      <c r="B983" t="s">
        <v>1009</v>
      </c>
      <c r="C983" t="s">
        <v>92</v>
      </c>
      <c r="D983">
        <v>120</v>
      </c>
      <c r="E983" t="s">
        <v>1134</v>
      </c>
      <c r="F983" t="s">
        <v>38</v>
      </c>
      <c r="G983" t="s">
        <v>23</v>
      </c>
      <c r="H983" s="30">
        <v>140.07535275603101</v>
      </c>
      <c r="I983" s="61">
        <v>111.44736221399501</v>
      </c>
      <c r="J983" s="61">
        <v>101.05088107426323</v>
      </c>
      <c r="K983" s="58">
        <v>903.41</v>
      </c>
    </row>
    <row r="984" spans="1:11" x14ac:dyDescent="0.2">
      <c r="A984">
        <v>983</v>
      </c>
      <c r="B984" t="s">
        <v>1010</v>
      </c>
      <c r="C984" t="s">
        <v>92</v>
      </c>
      <c r="D984">
        <v>120</v>
      </c>
      <c r="E984" t="s">
        <v>25</v>
      </c>
      <c r="F984" t="s">
        <v>38</v>
      </c>
      <c r="G984" t="s">
        <v>23</v>
      </c>
      <c r="H984" s="30">
        <v>140.07535275603101</v>
      </c>
      <c r="I984" s="61">
        <v>91.910100100647796</v>
      </c>
      <c r="J984" s="61">
        <v>76.454594933204163</v>
      </c>
      <c r="K984" s="58">
        <v>754.38</v>
      </c>
    </row>
    <row r="985" spans="1:11" x14ac:dyDescent="0.2">
      <c r="A985">
        <v>984</v>
      </c>
      <c r="B985" t="s">
        <v>1011</v>
      </c>
      <c r="C985" t="s">
        <v>92</v>
      </c>
      <c r="D985">
        <v>120</v>
      </c>
      <c r="E985" t="s">
        <v>27</v>
      </c>
      <c r="F985" t="s">
        <v>38</v>
      </c>
      <c r="G985" t="s">
        <v>14</v>
      </c>
      <c r="H985" s="30">
        <v>140.07535275603101</v>
      </c>
      <c r="I985" s="61">
        <v>66.648377050228902</v>
      </c>
      <c r="J985" s="61">
        <v>64.226121627444144</v>
      </c>
      <c r="K985" s="58">
        <v>746.6</v>
      </c>
    </row>
    <row r="986" spans="1:11" x14ac:dyDescent="0.2">
      <c r="A986">
        <v>985</v>
      </c>
      <c r="B986" t="s">
        <v>1012</v>
      </c>
      <c r="C986" t="s">
        <v>92</v>
      </c>
      <c r="D986">
        <v>120</v>
      </c>
      <c r="E986" t="s">
        <v>12</v>
      </c>
      <c r="F986" t="s">
        <v>47</v>
      </c>
      <c r="G986" t="s">
        <v>14</v>
      </c>
      <c r="H986" s="30">
        <v>140.07535275603101</v>
      </c>
      <c r="I986" s="61">
        <v>23.3541548763272</v>
      </c>
      <c r="J986" s="61">
        <v>23.610859774292152</v>
      </c>
      <c r="K986" s="58">
        <v>313.95</v>
      </c>
    </row>
    <row r="987" spans="1:11" x14ac:dyDescent="0.2">
      <c r="A987">
        <v>986</v>
      </c>
      <c r="B987" t="s">
        <v>1013</v>
      </c>
      <c r="C987" t="s">
        <v>92</v>
      </c>
      <c r="D987">
        <v>120</v>
      </c>
      <c r="E987" t="s">
        <v>16</v>
      </c>
      <c r="F987" t="s">
        <v>47</v>
      </c>
      <c r="G987" t="s">
        <v>14</v>
      </c>
      <c r="H987" s="30">
        <v>140.07535275603101</v>
      </c>
      <c r="I987" s="61">
        <v>35.332354210771001</v>
      </c>
      <c r="J987" s="61">
        <v>38.542234723483887</v>
      </c>
      <c r="K987" s="58">
        <v>426.02</v>
      </c>
    </row>
    <row r="988" spans="1:11" x14ac:dyDescent="0.2">
      <c r="A988">
        <v>987</v>
      </c>
      <c r="B988" t="s">
        <v>1014</v>
      </c>
      <c r="C988" t="s">
        <v>92</v>
      </c>
      <c r="D988">
        <v>120</v>
      </c>
      <c r="E988" t="s">
        <v>18</v>
      </c>
      <c r="F988" t="s">
        <v>47</v>
      </c>
      <c r="G988" t="s">
        <v>14</v>
      </c>
      <c r="H988" s="30">
        <v>140.07535275603101</v>
      </c>
      <c r="I988" s="61">
        <v>47.652567638103299</v>
      </c>
      <c r="J988" s="61">
        <v>50.79913192429666</v>
      </c>
      <c r="K988" s="58">
        <v>472.48</v>
      </c>
    </row>
    <row r="989" spans="1:11" x14ac:dyDescent="0.2">
      <c r="A989">
        <v>988</v>
      </c>
      <c r="B989" t="s">
        <v>1015</v>
      </c>
      <c r="C989" t="s">
        <v>92</v>
      </c>
      <c r="D989">
        <v>120</v>
      </c>
      <c r="E989" t="s">
        <v>20</v>
      </c>
      <c r="F989" t="s">
        <v>47</v>
      </c>
      <c r="G989" t="s">
        <v>14</v>
      </c>
      <c r="H989" s="30">
        <v>140.07535275603101</v>
      </c>
      <c r="I989" s="61">
        <v>62.004933412710102</v>
      </c>
      <c r="J989" s="61">
        <v>71.686160225623524</v>
      </c>
      <c r="K989" s="58">
        <v>519.74</v>
      </c>
    </row>
    <row r="990" spans="1:11" x14ac:dyDescent="0.2">
      <c r="A990">
        <v>989</v>
      </c>
      <c r="B990" t="s">
        <v>1016</v>
      </c>
      <c r="C990" t="s">
        <v>92</v>
      </c>
      <c r="D990">
        <v>120</v>
      </c>
      <c r="E990" t="s">
        <v>1133</v>
      </c>
      <c r="F990" t="s">
        <v>47</v>
      </c>
      <c r="G990" t="s">
        <v>14</v>
      </c>
      <c r="H990" s="30">
        <v>140.07535275603101</v>
      </c>
      <c r="I990" s="61">
        <v>76.855938209119699</v>
      </c>
      <c r="J990" s="61">
        <v>78.143311968295023</v>
      </c>
      <c r="K990" s="58">
        <v>554.25</v>
      </c>
    </row>
    <row r="991" spans="1:11" x14ac:dyDescent="0.2">
      <c r="A991">
        <v>990</v>
      </c>
      <c r="B991" t="s">
        <v>1017</v>
      </c>
      <c r="C991" t="s">
        <v>92</v>
      </c>
      <c r="D991">
        <v>120</v>
      </c>
      <c r="E991" t="s">
        <v>1134</v>
      </c>
      <c r="F991" t="s">
        <v>47</v>
      </c>
      <c r="G991" t="s">
        <v>23</v>
      </c>
      <c r="H991" s="30">
        <v>140.07535275603101</v>
      </c>
      <c r="I991" s="61">
        <v>93.614672647158798</v>
      </c>
      <c r="J991" s="61">
        <v>92.224368816693726</v>
      </c>
      <c r="K991" s="58">
        <v>620.66</v>
      </c>
    </row>
    <row r="992" spans="1:11" x14ac:dyDescent="0.2">
      <c r="A992">
        <v>991</v>
      </c>
      <c r="B992" t="s">
        <v>1018</v>
      </c>
      <c r="C992" t="s">
        <v>92</v>
      </c>
      <c r="D992">
        <v>120</v>
      </c>
      <c r="E992" t="s">
        <v>25</v>
      </c>
      <c r="F992" t="s">
        <v>47</v>
      </c>
      <c r="G992" t="s">
        <v>23</v>
      </c>
      <c r="H992" s="30">
        <v>140.07535275603101</v>
      </c>
      <c r="I992" s="61">
        <v>77.229255369772602</v>
      </c>
      <c r="J992" s="61">
        <v>69.082642381444231</v>
      </c>
      <c r="K992" s="58">
        <v>490.75</v>
      </c>
    </row>
    <row r="993" spans="1:11" x14ac:dyDescent="0.2">
      <c r="A993">
        <v>992</v>
      </c>
      <c r="B993" t="s">
        <v>1019</v>
      </c>
      <c r="C993" t="s">
        <v>92</v>
      </c>
      <c r="D993">
        <v>120</v>
      </c>
      <c r="E993" t="s">
        <v>27</v>
      </c>
      <c r="F993" t="s">
        <v>47</v>
      </c>
      <c r="G993" t="s">
        <v>14</v>
      </c>
      <c r="H993" s="30">
        <v>140.07535275603101</v>
      </c>
      <c r="I993" s="61">
        <v>55.887708573635102</v>
      </c>
      <c r="J993" s="61">
        <v>58.370095629094322</v>
      </c>
      <c r="K993" s="58">
        <v>564.54999999999995</v>
      </c>
    </row>
    <row r="994" spans="1:11" x14ac:dyDescent="0.2">
      <c r="A994">
        <v>993</v>
      </c>
      <c r="B994" t="s">
        <v>1020</v>
      </c>
      <c r="C994" t="s">
        <v>92</v>
      </c>
      <c r="D994">
        <v>120</v>
      </c>
      <c r="E994" t="s">
        <v>12</v>
      </c>
      <c r="F994" t="s">
        <v>56</v>
      </c>
      <c r="G994" t="s">
        <v>14</v>
      </c>
      <c r="H994" s="30">
        <v>140.07535275603101</v>
      </c>
      <c r="I994" s="61">
        <v>25.081559454841901</v>
      </c>
      <c r="J994" s="61">
        <v>25.340977652396987</v>
      </c>
      <c r="K994" s="58">
        <v>323.3</v>
      </c>
    </row>
    <row r="995" spans="1:11" x14ac:dyDescent="0.2">
      <c r="A995">
        <v>994</v>
      </c>
      <c r="B995" t="s">
        <v>1021</v>
      </c>
      <c r="C995" t="s">
        <v>92</v>
      </c>
      <c r="D995">
        <v>120</v>
      </c>
      <c r="E995" t="s">
        <v>16</v>
      </c>
      <c r="F995" t="s">
        <v>56</v>
      </c>
      <c r="G995" t="s">
        <v>14</v>
      </c>
      <c r="H995" s="30">
        <v>140.07535275603101</v>
      </c>
      <c r="I995" s="61">
        <v>37.945343055536497</v>
      </c>
      <c r="J995" s="61">
        <v>41.196348974860399</v>
      </c>
      <c r="K995" s="58">
        <v>434.62</v>
      </c>
    </row>
    <row r="996" spans="1:11" x14ac:dyDescent="0.2">
      <c r="A996">
        <v>995</v>
      </c>
      <c r="B996" t="s">
        <v>1022</v>
      </c>
      <c r="C996" t="s">
        <v>92</v>
      </c>
      <c r="D996">
        <v>120</v>
      </c>
      <c r="E996" t="s">
        <v>18</v>
      </c>
      <c r="F996" t="s">
        <v>56</v>
      </c>
      <c r="G996" t="s">
        <v>14</v>
      </c>
      <c r="H996" s="30">
        <v>140.07535275603101</v>
      </c>
      <c r="I996" s="61">
        <v>51.176100780996698</v>
      </c>
      <c r="J996" s="61">
        <v>55.267594426069962</v>
      </c>
      <c r="K996" s="58">
        <v>499.7</v>
      </c>
    </row>
    <row r="997" spans="1:11" x14ac:dyDescent="0.2">
      <c r="A997">
        <v>996</v>
      </c>
      <c r="B997" t="s">
        <v>1023</v>
      </c>
      <c r="C997" t="s">
        <v>92</v>
      </c>
      <c r="D997">
        <v>120</v>
      </c>
      <c r="E997" t="s">
        <v>20</v>
      </c>
      <c r="F997" t="s">
        <v>56</v>
      </c>
      <c r="G997" t="s">
        <v>14</v>
      </c>
      <c r="H997" s="30">
        <v>140.07535275603101</v>
      </c>
      <c r="I997" s="61">
        <v>66.589147263791602</v>
      </c>
      <c r="J997" s="61">
        <v>76.966890799427972</v>
      </c>
      <c r="K997" s="58">
        <v>532.87</v>
      </c>
    </row>
    <row r="998" spans="1:11" x14ac:dyDescent="0.2">
      <c r="A998">
        <v>997</v>
      </c>
      <c r="B998" t="s">
        <v>1024</v>
      </c>
      <c r="C998" t="s">
        <v>92</v>
      </c>
      <c r="D998">
        <v>120</v>
      </c>
      <c r="E998" t="s">
        <v>1133</v>
      </c>
      <c r="F998" t="s">
        <v>56</v>
      </c>
      <c r="G998" t="s">
        <v>14</v>
      </c>
      <c r="H998" s="30">
        <v>140.07535275603101</v>
      </c>
      <c r="I998" s="61">
        <v>82.537241268441903</v>
      </c>
      <c r="J998" s="61">
        <v>85.324700545103781</v>
      </c>
      <c r="K998" s="58">
        <v>582.22</v>
      </c>
    </row>
    <row r="999" spans="1:11" x14ac:dyDescent="0.2">
      <c r="A999">
        <v>998</v>
      </c>
      <c r="B999" t="s">
        <v>1025</v>
      </c>
      <c r="C999" t="s">
        <v>92</v>
      </c>
      <c r="D999">
        <v>120</v>
      </c>
      <c r="E999" t="s">
        <v>1134</v>
      </c>
      <c r="F999" t="s">
        <v>56</v>
      </c>
      <c r="G999" t="s">
        <v>23</v>
      </c>
      <c r="H999" s="30">
        <v>140.07535275603101</v>
      </c>
      <c r="I999" s="61">
        <v>100.537919755978</v>
      </c>
      <c r="J999" s="61">
        <v>96.756406301375989</v>
      </c>
      <c r="K999" s="58">
        <v>830.66</v>
      </c>
    </row>
    <row r="1000" spans="1:11" x14ac:dyDescent="0.2">
      <c r="A1000">
        <v>999</v>
      </c>
      <c r="B1000" t="s">
        <v>1026</v>
      </c>
      <c r="C1000" t="s">
        <v>92</v>
      </c>
      <c r="D1000">
        <v>120</v>
      </c>
      <c r="E1000" t="s">
        <v>25</v>
      </c>
      <c r="F1000" t="s">
        <v>56</v>
      </c>
      <c r="G1000" t="s">
        <v>23</v>
      </c>
      <c r="H1000" s="30">
        <v>140.07535275603101</v>
      </c>
      <c r="I1000" s="61">
        <v>82.940412757305594</v>
      </c>
      <c r="J1000" s="61">
        <v>74.422116665782312</v>
      </c>
      <c r="K1000" s="58">
        <v>646.04</v>
      </c>
    </row>
    <row r="1001" spans="1:11" x14ac:dyDescent="0.2">
      <c r="A1001">
        <v>1000</v>
      </c>
      <c r="B1001" t="s">
        <v>1027</v>
      </c>
      <c r="C1001" t="s">
        <v>92</v>
      </c>
      <c r="D1001">
        <v>120</v>
      </c>
      <c r="E1001" t="s">
        <v>27</v>
      </c>
      <c r="F1001" t="s">
        <v>56</v>
      </c>
      <c r="G1001" t="s">
        <v>14</v>
      </c>
      <c r="H1001" s="30">
        <v>140.07535275603101</v>
      </c>
      <c r="I1001" s="61">
        <v>60.0220306354352</v>
      </c>
      <c r="J1001" s="61">
        <v>64.468347402957221</v>
      </c>
      <c r="K1001" s="58">
        <v>588.9</v>
      </c>
    </row>
    <row r="1002" spans="1:11" x14ac:dyDescent="0.2">
      <c r="A1002">
        <v>1001</v>
      </c>
      <c r="B1002" t="s">
        <v>1028</v>
      </c>
      <c r="C1002" t="s">
        <v>92</v>
      </c>
      <c r="D1002">
        <v>120</v>
      </c>
      <c r="E1002" t="s">
        <v>12</v>
      </c>
      <c r="F1002" t="s">
        <v>65</v>
      </c>
      <c r="G1002" t="s">
        <v>14</v>
      </c>
      <c r="H1002" s="30">
        <v>140.07535275603101</v>
      </c>
      <c r="I1002" s="61">
        <v>26.009726423012701</v>
      </c>
      <c r="J1002" s="61">
        <v>26.259039995158162</v>
      </c>
      <c r="K1002" s="58">
        <v>345.65</v>
      </c>
    </row>
    <row r="1003" spans="1:11" x14ac:dyDescent="0.2">
      <c r="A1003">
        <v>1002</v>
      </c>
      <c r="B1003" t="s">
        <v>1029</v>
      </c>
      <c r="C1003" t="s">
        <v>92</v>
      </c>
      <c r="D1003">
        <v>120</v>
      </c>
      <c r="E1003" t="s">
        <v>16</v>
      </c>
      <c r="F1003" t="s">
        <v>65</v>
      </c>
      <c r="G1003" t="s">
        <v>14</v>
      </c>
      <c r="H1003" s="30">
        <v>140.07535275603101</v>
      </c>
      <c r="I1003" s="61">
        <v>39.325478804544403</v>
      </c>
      <c r="J1003" s="61">
        <v>42.424412375416722</v>
      </c>
      <c r="K1003" s="58">
        <v>456.75</v>
      </c>
    </row>
    <row r="1004" spans="1:11" x14ac:dyDescent="0.2">
      <c r="A1004">
        <v>1003</v>
      </c>
      <c r="B1004" t="s">
        <v>1030</v>
      </c>
      <c r="C1004" t="s">
        <v>92</v>
      </c>
      <c r="D1004">
        <v>120</v>
      </c>
      <c r="E1004" t="s">
        <v>18</v>
      </c>
      <c r="F1004" t="s">
        <v>65</v>
      </c>
      <c r="G1004" t="s">
        <v>14</v>
      </c>
      <c r="H1004" s="30">
        <v>140.07535275603101</v>
      </c>
      <c r="I1004" s="61">
        <v>53.001057816764899</v>
      </c>
      <c r="J1004" s="61">
        <v>53.355450407375912</v>
      </c>
      <c r="K1004" s="58">
        <v>506.14</v>
      </c>
    </row>
    <row r="1005" spans="1:11" x14ac:dyDescent="0.2">
      <c r="A1005">
        <v>1004</v>
      </c>
      <c r="B1005" t="s">
        <v>1031</v>
      </c>
      <c r="C1005" t="s">
        <v>92</v>
      </c>
      <c r="D1005">
        <v>120</v>
      </c>
      <c r="E1005" t="s">
        <v>20</v>
      </c>
      <c r="F1005" t="s">
        <v>65</v>
      </c>
      <c r="G1005" t="s">
        <v>14</v>
      </c>
      <c r="H1005" s="30">
        <v>140.07535275603101</v>
      </c>
      <c r="I1005" s="61">
        <v>68.929080033645207</v>
      </c>
      <c r="J1005" s="61">
        <v>77.720529839234928</v>
      </c>
      <c r="K1005" s="58">
        <v>569.41</v>
      </c>
    </row>
    <row r="1006" spans="1:11" x14ac:dyDescent="0.2">
      <c r="A1006">
        <v>1005</v>
      </c>
      <c r="B1006" t="s">
        <v>1032</v>
      </c>
      <c r="C1006" t="s">
        <v>92</v>
      </c>
      <c r="D1006">
        <v>120</v>
      </c>
      <c r="E1006" t="s">
        <v>1133</v>
      </c>
      <c r="F1006" t="s">
        <v>65</v>
      </c>
      <c r="G1006" t="s">
        <v>14</v>
      </c>
      <c r="H1006" s="30">
        <v>140.07535275603101</v>
      </c>
      <c r="I1006" s="61">
        <v>85.382907716991298</v>
      </c>
      <c r="J1006" s="61">
        <v>72.815345284686884</v>
      </c>
      <c r="K1006" s="58">
        <v>577.27</v>
      </c>
    </row>
    <row r="1007" spans="1:11" x14ac:dyDescent="0.2">
      <c r="A1007">
        <v>1006</v>
      </c>
      <c r="B1007" t="s">
        <v>1033</v>
      </c>
      <c r="C1007" t="s">
        <v>92</v>
      </c>
      <c r="D1007">
        <v>120</v>
      </c>
      <c r="E1007" t="s">
        <v>1134</v>
      </c>
      <c r="F1007" t="s">
        <v>65</v>
      </c>
      <c r="G1007" t="s">
        <v>23</v>
      </c>
      <c r="H1007" s="30">
        <v>140.07535275603101</v>
      </c>
      <c r="I1007" s="61">
        <v>104.195565185234</v>
      </c>
      <c r="J1007" s="61">
        <v>99.520481604916341</v>
      </c>
      <c r="K1007" s="58">
        <v>754.45</v>
      </c>
    </row>
    <row r="1008" spans="1:11" x14ac:dyDescent="0.2">
      <c r="A1008">
        <v>1007</v>
      </c>
      <c r="B1008" t="s">
        <v>1034</v>
      </c>
      <c r="C1008" t="s">
        <v>92</v>
      </c>
      <c r="D1008">
        <v>120</v>
      </c>
      <c r="E1008" t="s">
        <v>25</v>
      </c>
      <c r="F1008" t="s">
        <v>65</v>
      </c>
      <c r="G1008" t="s">
        <v>23</v>
      </c>
      <c r="H1008" s="30">
        <v>140.07535275603101</v>
      </c>
      <c r="I1008" s="61">
        <v>85.938720853945</v>
      </c>
      <c r="J1008" s="61">
        <v>71.599331752422842</v>
      </c>
      <c r="K1008" s="58">
        <v>532.65</v>
      </c>
    </row>
    <row r="1009" spans="1:11" x14ac:dyDescent="0.2">
      <c r="A1009">
        <v>1008</v>
      </c>
      <c r="B1009" t="s">
        <v>1035</v>
      </c>
      <c r="C1009" t="s">
        <v>92</v>
      </c>
      <c r="D1009">
        <v>120</v>
      </c>
      <c r="E1009" t="s">
        <v>27</v>
      </c>
      <c r="F1009" t="s">
        <v>65</v>
      </c>
      <c r="G1009" t="s">
        <v>14</v>
      </c>
      <c r="H1009" s="30">
        <v>140.07535275603101</v>
      </c>
      <c r="I1009" s="61">
        <v>62.277307596047898</v>
      </c>
      <c r="J1009" s="61">
        <v>48.292105565849738</v>
      </c>
      <c r="K1009" s="58">
        <v>553.75</v>
      </c>
    </row>
    <row r="1010" spans="1:11" x14ac:dyDescent="0.2">
      <c r="A1010">
        <v>1009</v>
      </c>
      <c r="B1010" t="s">
        <v>1036</v>
      </c>
      <c r="C1010" t="s">
        <v>92</v>
      </c>
      <c r="D1010">
        <v>120</v>
      </c>
      <c r="E1010" t="s">
        <v>12</v>
      </c>
      <c r="F1010" t="s">
        <v>74</v>
      </c>
      <c r="G1010" t="s">
        <v>14</v>
      </c>
      <c r="H1010" s="30">
        <v>140.07535275603101</v>
      </c>
      <c r="I1010" s="61">
        <v>24.418990836187401</v>
      </c>
      <c r="J1010" s="61">
        <v>24.543197703691419</v>
      </c>
      <c r="K1010" s="58">
        <v>402.27</v>
      </c>
    </row>
    <row r="1011" spans="1:11" x14ac:dyDescent="0.2">
      <c r="A1011">
        <v>1010</v>
      </c>
      <c r="B1011" t="s">
        <v>1037</v>
      </c>
      <c r="C1011" t="s">
        <v>92</v>
      </c>
      <c r="D1011">
        <v>120</v>
      </c>
      <c r="E1011" t="s">
        <v>16</v>
      </c>
      <c r="F1011" t="s">
        <v>74</v>
      </c>
      <c r="G1011" t="s">
        <v>14</v>
      </c>
      <c r="H1011" s="30">
        <v>140.07535275603101</v>
      </c>
      <c r="I1011" s="61">
        <v>36.8848823923745</v>
      </c>
      <c r="J1011" s="61">
        <v>39.217082173109446</v>
      </c>
      <c r="K1011" s="58">
        <v>517.38</v>
      </c>
    </row>
    <row r="1012" spans="1:11" x14ac:dyDescent="0.2">
      <c r="A1012">
        <v>1011</v>
      </c>
      <c r="B1012" t="s">
        <v>1038</v>
      </c>
      <c r="C1012" t="s">
        <v>92</v>
      </c>
      <c r="D1012">
        <v>120</v>
      </c>
      <c r="E1012" t="s">
        <v>18</v>
      </c>
      <c r="F1012" t="s">
        <v>74</v>
      </c>
      <c r="G1012" t="s">
        <v>14</v>
      </c>
      <c r="H1012" s="30">
        <v>140.07535275603101</v>
      </c>
      <c r="I1012" s="61">
        <v>49.658217158189302</v>
      </c>
      <c r="J1012" s="61">
        <v>47.371772627530532</v>
      </c>
      <c r="K1012" s="58">
        <v>547.17999999999995</v>
      </c>
    </row>
    <row r="1013" spans="1:11" x14ac:dyDescent="0.2">
      <c r="A1013">
        <v>1012</v>
      </c>
      <c r="B1013" t="s">
        <v>1039</v>
      </c>
      <c r="C1013" t="s">
        <v>92</v>
      </c>
      <c r="D1013">
        <v>120</v>
      </c>
      <c r="E1013" t="s">
        <v>20</v>
      </c>
      <c r="F1013" t="s">
        <v>74</v>
      </c>
      <c r="G1013" t="s">
        <v>14</v>
      </c>
      <c r="H1013" s="30">
        <v>140.07535275603101</v>
      </c>
      <c r="I1013" s="61">
        <v>64.530807500887306</v>
      </c>
      <c r="J1013" s="61">
        <v>73.152894556338453</v>
      </c>
      <c r="K1013" s="58">
        <v>606.64</v>
      </c>
    </row>
    <row r="1014" spans="1:11" x14ac:dyDescent="0.2">
      <c r="A1014">
        <v>1013</v>
      </c>
      <c r="B1014" t="s">
        <v>1040</v>
      </c>
      <c r="C1014" t="s">
        <v>92</v>
      </c>
      <c r="D1014">
        <v>120</v>
      </c>
      <c r="E1014" t="s">
        <v>1133</v>
      </c>
      <c r="F1014" t="s">
        <v>74</v>
      </c>
      <c r="G1014" t="s">
        <v>14</v>
      </c>
      <c r="H1014" s="30">
        <v>140.07535275603101</v>
      </c>
      <c r="I1014" s="61">
        <v>79.854736416924396</v>
      </c>
      <c r="J1014" s="61">
        <v>67.208152965182876</v>
      </c>
      <c r="K1014" s="58">
        <v>603.78</v>
      </c>
    </row>
    <row r="1015" spans="1:11" x14ac:dyDescent="0.2">
      <c r="A1015">
        <v>1014</v>
      </c>
      <c r="B1015" t="s">
        <v>1041</v>
      </c>
      <c r="C1015" t="s">
        <v>92</v>
      </c>
      <c r="D1015">
        <v>120</v>
      </c>
      <c r="E1015" t="s">
        <v>1134</v>
      </c>
      <c r="F1015" t="s">
        <v>74</v>
      </c>
      <c r="G1015" t="s">
        <v>23</v>
      </c>
      <c r="H1015" s="30">
        <v>140.07535275603101</v>
      </c>
      <c r="I1015" s="61">
        <v>97.730381073327806</v>
      </c>
      <c r="J1015" s="61">
        <v>89.095534982865956</v>
      </c>
      <c r="K1015" s="58">
        <v>799.16</v>
      </c>
    </row>
    <row r="1016" spans="1:11" x14ac:dyDescent="0.2">
      <c r="A1016">
        <v>1015</v>
      </c>
      <c r="B1016" t="s">
        <v>1042</v>
      </c>
      <c r="C1016" t="s">
        <v>92</v>
      </c>
      <c r="D1016">
        <v>120</v>
      </c>
      <c r="E1016" t="s">
        <v>25</v>
      </c>
      <c r="F1016" t="s">
        <v>74</v>
      </c>
      <c r="G1016" t="s">
        <v>23</v>
      </c>
      <c r="H1016" s="30">
        <v>140.07535275603101</v>
      </c>
      <c r="I1016" s="61">
        <v>80.578194193604901</v>
      </c>
      <c r="J1016" s="61">
        <v>62.405517427310855</v>
      </c>
      <c r="K1016" s="58">
        <v>647.54999999999995</v>
      </c>
    </row>
    <row r="1017" spans="1:11" x14ac:dyDescent="0.2">
      <c r="A1017">
        <v>1016</v>
      </c>
      <c r="B1017" t="s">
        <v>1043</v>
      </c>
      <c r="C1017" t="s">
        <v>92</v>
      </c>
      <c r="D1017">
        <v>120</v>
      </c>
      <c r="E1017" t="s">
        <v>27</v>
      </c>
      <c r="F1017" t="s">
        <v>74</v>
      </c>
      <c r="G1017" t="s">
        <v>14</v>
      </c>
      <c r="H1017" s="30">
        <v>140.07535275603101</v>
      </c>
      <c r="I1017" s="61">
        <v>58.518898837402098</v>
      </c>
      <c r="J1017" s="61">
        <v>47.518481155654968</v>
      </c>
      <c r="K1017" s="58">
        <v>608.77</v>
      </c>
    </row>
    <row r="1018" spans="1:11" x14ac:dyDescent="0.2">
      <c r="A1018">
        <v>1017</v>
      </c>
      <c r="B1018" t="s">
        <v>1044</v>
      </c>
      <c r="C1018" t="s">
        <v>92</v>
      </c>
      <c r="D1018">
        <v>120</v>
      </c>
      <c r="E1018" t="s">
        <v>12</v>
      </c>
      <c r="F1018" t="s">
        <v>83</v>
      </c>
      <c r="G1018" t="s">
        <v>14</v>
      </c>
      <c r="H1018" s="30">
        <v>140.07535275603101</v>
      </c>
      <c r="I1018" s="61">
        <v>22.638781071158199</v>
      </c>
      <c r="J1018" s="61">
        <v>22.425332596830344</v>
      </c>
      <c r="K1018" s="58">
        <v>292.24</v>
      </c>
    </row>
    <row r="1019" spans="1:11" x14ac:dyDescent="0.2">
      <c r="A1019">
        <v>1018</v>
      </c>
      <c r="B1019" t="s">
        <v>1045</v>
      </c>
      <c r="C1019" t="s">
        <v>92</v>
      </c>
      <c r="D1019">
        <v>120</v>
      </c>
      <c r="E1019" t="s">
        <v>16</v>
      </c>
      <c r="F1019" t="s">
        <v>83</v>
      </c>
      <c r="G1019" t="s">
        <v>14</v>
      </c>
      <c r="H1019" s="30">
        <v>140.07535275603101</v>
      </c>
      <c r="I1019" s="61">
        <v>34.2242628376748</v>
      </c>
      <c r="J1019" s="61">
        <v>35.01904486973757</v>
      </c>
      <c r="K1019" s="58">
        <v>380.82</v>
      </c>
    </row>
    <row r="1020" spans="1:11" x14ac:dyDescent="0.2">
      <c r="A1020">
        <v>1019</v>
      </c>
      <c r="B1020" t="s">
        <v>1046</v>
      </c>
      <c r="C1020" t="s">
        <v>92</v>
      </c>
      <c r="D1020">
        <v>120</v>
      </c>
      <c r="E1020" t="s">
        <v>18</v>
      </c>
      <c r="F1020" t="s">
        <v>83</v>
      </c>
      <c r="G1020" t="s">
        <v>14</v>
      </c>
      <c r="H1020" s="30">
        <v>140.07535275603101</v>
      </c>
      <c r="I1020" s="61">
        <v>46.119066876658103</v>
      </c>
      <c r="J1020" s="61">
        <v>44.146972157469349</v>
      </c>
      <c r="K1020" s="58">
        <v>423.59</v>
      </c>
    </row>
    <row r="1021" spans="1:11" x14ac:dyDescent="0.2">
      <c r="A1021">
        <v>1020</v>
      </c>
      <c r="B1021" t="s">
        <v>1047</v>
      </c>
      <c r="C1021" t="s">
        <v>92</v>
      </c>
      <c r="D1021">
        <v>120</v>
      </c>
      <c r="E1021" t="s">
        <v>20</v>
      </c>
      <c r="F1021" t="s">
        <v>83</v>
      </c>
      <c r="G1021" t="s">
        <v>14</v>
      </c>
      <c r="H1021" s="30">
        <v>140.07535275603101</v>
      </c>
      <c r="I1021" s="61">
        <v>59.972417212058701</v>
      </c>
      <c r="J1021" s="61">
        <v>69.5084132860122</v>
      </c>
      <c r="K1021" s="58">
        <v>487.42</v>
      </c>
    </row>
    <row r="1022" spans="1:11" x14ac:dyDescent="0.2">
      <c r="A1022">
        <v>1021</v>
      </c>
      <c r="B1022" t="s">
        <v>1048</v>
      </c>
      <c r="C1022" t="s">
        <v>92</v>
      </c>
      <c r="D1022">
        <v>120</v>
      </c>
      <c r="E1022" t="s">
        <v>1133</v>
      </c>
      <c r="F1022" t="s">
        <v>83</v>
      </c>
      <c r="G1022" t="s">
        <v>14</v>
      </c>
      <c r="H1022" s="30">
        <v>140.07535275603101</v>
      </c>
      <c r="I1022" s="61">
        <v>74.278020318602302</v>
      </c>
      <c r="J1022" s="61">
        <v>58.993396349020315</v>
      </c>
      <c r="K1022" s="58">
        <v>474.43</v>
      </c>
    </row>
    <row r="1023" spans="1:11" x14ac:dyDescent="0.2">
      <c r="A1023">
        <v>1022</v>
      </c>
      <c r="B1023" t="s">
        <v>1049</v>
      </c>
      <c r="C1023" t="s">
        <v>92</v>
      </c>
      <c r="D1023">
        <v>120</v>
      </c>
      <c r="E1023" t="s">
        <v>1134</v>
      </c>
      <c r="F1023" t="s">
        <v>83</v>
      </c>
      <c r="G1023" t="s">
        <v>23</v>
      </c>
      <c r="H1023" s="30">
        <v>140.07535275603101</v>
      </c>
      <c r="I1023" s="61">
        <v>90.679712911231306</v>
      </c>
      <c r="J1023" s="61">
        <v>88.196274791902255</v>
      </c>
      <c r="K1023" s="58">
        <v>595.41999999999996</v>
      </c>
    </row>
    <row r="1024" spans="1:11" x14ac:dyDescent="0.2">
      <c r="A1024">
        <v>1023</v>
      </c>
      <c r="B1024" t="s">
        <v>1050</v>
      </c>
      <c r="C1024" t="s">
        <v>92</v>
      </c>
      <c r="D1024">
        <v>120</v>
      </c>
      <c r="E1024" t="s">
        <v>25</v>
      </c>
      <c r="F1024" t="s">
        <v>83</v>
      </c>
      <c r="G1024" t="s">
        <v>23</v>
      </c>
      <c r="H1024" s="30">
        <v>140.07535275603101</v>
      </c>
      <c r="I1024" s="61">
        <v>74.787497670621704</v>
      </c>
      <c r="J1024" s="61">
        <v>46.018984402244854</v>
      </c>
      <c r="K1024" s="58">
        <v>438.58</v>
      </c>
    </row>
    <row r="1025" spans="1:11" x14ac:dyDescent="0.2">
      <c r="A1025">
        <v>1024</v>
      </c>
      <c r="B1025" t="s">
        <v>1051</v>
      </c>
      <c r="C1025" t="s">
        <v>92</v>
      </c>
      <c r="D1025">
        <v>120</v>
      </c>
      <c r="E1025" t="s">
        <v>27</v>
      </c>
      <c r="F1025" t="s">
        <v>83</v>
      </c>
      <c r="G1025" t="s">
        <v>14</v>
      </c>
      <c r="H1025" s="30">
        <v>140.07535275603101</v>
      </c>
      <c r="I1025" s="61">
        <v>54.212359144910302</v>
      </c>
      <c r="J1025" s="61">
        <v>39.644199617601743</v>
      </c>
      <c r="K1025" s="58">
        <v>483</v>
      </c>
    </row>
    <row r="1026" spans="1:11" x14ac:dyDescent="0.2"/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E908B-74D1-421D-B8FF-3E8A7EF2626E}">
  <sheetPr>
    <tabColor theme="2" tint="-9.9978637043366805E-2"/>
  </sheetPr>
  <dimension ref="A1:N74"/>
  <sheetViews>
    <sheetView showGridLines="0" workbookViewId="0">
      <selection sqref="A1:B1"/>
    </sheetView>
  </sheetViews>
  <sheetFormatPr baseColWidth="10" defaultColWidth="0" defaultRowHeight="15" zeroHeight="1" x14ac:dyDescent="0.2"/>
  <cols>
    <col min="1" max="1" width="4.83203125" bestFit="1" customWidth="1"/>
    <col min="2" max="2" width="15.5" bestFit="1" customWidth="1"/>
    <col min="3" max="3" width="14.83203125" bestFit="1" customWidth="1"/>
    <col min="4" max="4" width="11.5" bestFit="1" customWidth="1"/>
    <col min="5" max="5" width="60.83203125" bestFit="1" customWidth="1"/>
    <col min="6" max="6" width="20.1640625" bestFit="1" customWidth="1"/>
    <col min="7" max="7" width="22.33203125" bestFit="1" customWidth="1"/>
    <col min="8" max="8" width="24.1640625" bestFit="1" customWidth="1"/>
    <col min="9" max="9" width="32.33203125" bestFit="1" customWidth="1"/>
    <col min="10" max="10" width="21.33203125" bestFit="1" customWidth="1"/>
    <col min="11" max="11" width="35.33203125" bestFit="1" customWidth="1"/>
    <col min="12" max="12" width="25.5" bestFit="1" customWidth="1"/>
    <col min="13" max="13" width="7.83203125" bestFit="1" customWidth="1"/>
    <col min="14" max="14" width="8.83203125" customWidth="1"/>
    <col min="15" max="16384" width="8.83203125" hidden="1"/>
  </cols>
  <sheetData>
    <row r="1" spans="1:13" x14ac:dyDescent="0.2">
      <c r="A1" t="s">
        <v>2</v>
      </c>
      <c r="B1" t="s">
        <v>3</v>
      </c>
      <c r="C1" t="s">
        <v>1135</v>
      </c>
      <c r="D1" t="s">
        <v>1136</v>
      </c>
      <c r="E1" t="s">
        <v>7</v>
      </c>
      <c r="F1" t="s">
        <v>8</v>
      </c>
      <c r="G1" t="s">
        <v>9</v>
      </c>
      <c r="H1" t="s">
        <v>1355</v>
      </c>
      <c r="I1" t="s">
        <v>1357</v>
      </c>
      <c r="J1" t="s">
        <v>1358</v>
      </c>
      <c r="K1" t="s">
        <v>1356</v>
      </c>
      <c r="L1" t="s">
        <v>1137</v>
      </c>
      <c r="M1" t="s">
        <v>1353</v>
      </c>
    </row>
    <row r="2" spans="1:13" x14ac:dyDescent="0.2">
      <c r="A2">
        <v>1</v>
      </c>
      <c r="B2" t="s">
        <v>1138</v>
      </c>
      <c r="C2">
        <v>2</v>
      </c>
      <c r="D2">
        <v>15</v>
      </c>
      <c r="E2" t="s">
        <v>13</v>
      </c>
      <c r="F2" t="s">
        <v>23</v>
      </c>
      <c r="G2">
        <v>15</v>
      </c>
      <c r="H2" s="30">
        <v>5.0573364921471997</v>
      </c>
      <c r="I2" s="30">
        <v>1.2630239944569399</v>
      </c>
      <c r="J2" s="30">
        <v>12.666448627239353</v>
      </c>
      <c r="K2" s="30">
        <v>5.1664486272393528</v>
      </c>
      <c r="L2">
        <v>15</v>
      </c>
      <c r="M2" s="58">
        <v>29.33</v>
      </c>
    </row>
    <row r="3" spans="1:13" x14ac:dyDescent="0.2">
      <c r="A3">
        <v>2</v>
      </c>
      <c r="B3" t="s">
        <v>1139</v>
      </c>
      <c r="C3">
        <v>2</v>
      </c>
      <c r="D3">
        <v>15</v>
      </c>
      <c r="E3" t="s">
        <v>29</v>
      </c>
      <c r="F3" t="s">
        <v>23</v>
      </c>
      <c r="G3">
        <v>15</v>
      </c>
      <c r="H3" s="30">
        <v>4.669655434871415</v>
      </c>
      <c r="I3" s="30">
        <v>1.2211187730372499</v>
      </c>
      <c r="J3" s="30">
        <v>12.009492755347829</v>
      </c>
      <c r="K3" s="30">
        <v>4.5094927553478286</v>
      </c>
      <c r="L3">
        <v>15</v>
      </c>
      <c r="M3" s="58">
        <v>49.36</v>
      </c>
    </row>
    <row r="4" spans="1:13" x14ac:dyDescent="0.2">
      <c r="A4">
        <v>3</v>
      </c>
      <c r="B4" t="s">
        <v>1140</v>
      </c>
      <c r="C4">
        <v>2</v>
      </c>
      <c r="D4">
        <v>15</v>
      </c>
      <c r="E4" t="s">
        <v>38</v>
      </c>
      <c r="F4" t="s">
        <v>23</v>
      </c>
      <c r="G4">
        <v>15</v>
      </c>
      <c r="H4" s="30">
        <v>5.2352758488618498</v>
      </c>
      <c r="I4" s="30">
        <v>1.2463914059541099</v>
      </c>
      <c r="J4" s="30">
        <v>12.610536957566083</v>
      </c>
      <c r="K4" s="30">
        <v>5.1105369575660831</v>
      </c>
      <c r="L4">
        <v>15</v>
      </c>
      <c r="M4" s="58">
        <v>41.01</v>
      </c>
    </row>
    <row r="5" spans="1:13" x14ac:dyDescent="0.2">
      <c r="A5">
        <v>4</v>
      </c>
      <c r="B5" t="s">
        <v>1141</v>
      </c>
      <c r="C5">
        <v>2</v>
      </c>
      <c r="D5">
        <v>15</v>
      </c>
      <c r="E5" t="s">
        <v>47</v>
      </c>
      <c r="F5" t="s">
        <v>23</v>
      </c>
      <c r="G5">
        <v>15</v>
      </c>
      <c r="H5" s="30">
        <v>4.9685573173722846</v>
      </c>
      <c r="I5" s="30">
        <v>1.25544972648085</v>
      </c>
      <c r="J5" s="30">
        <v>12.534759911156105</v>
      </c>
      <c r="K5" s="30">
        <v>5.0347599111561046</v>
      </c>
      <c r="L5">
        <v>15</v>
      </c>
      <c r="M5" s="58">
        <v>31.71</v>
      </c>
    </row>
    <row r="6" spans="1:13" x14ac:dyDescent="0.2">
      <c r="A6">
        <v>5</v>
      </c>
      <c r="B6" t="s">
        <v>1142</v>
      </c>
      <c r="C6">
        <v>2</v>
      </c>
      <c r="D6">
        <v>15</v>
      </c>
      <c r="E6" t="s">
        <v>56</v>
      </c>
      <c r="F6" t="s">
        <v>23</v>
      </c>
      <c r="G6">
        <v>15</v>
      </c>
      <c r="H6" s="30">
        <v>4.530228638346065</v>
      </c>
      <c r="I6" s="30">
        <v>1.21009975957864</v>
      </c>
      <c r="J6" s="30">
        <v>11.816762489889223</v>
      </c>
      <c r="K6" s="30">
        <v>4.3167624898892232</v>
      </c>
      <c r="L6">
        <v>15</v>
      </c>
      <c r="M6" s="58">
        <v>28.91</v>
      </c>
    </row>
    <row r="7" spans="1:13" x14ac:dyDescent="0.2">
      <c r="A7">
        <v>6</v>
      </c>
      <c r="B7" t="s">
        <v>1143</v>
      </c>
      <c r="C7">
        <v>2</v>
      </c>
      <c r="D7">
        <v>15</v>
      </c>
      <c r="E7" t="s">
        <v>65</v>
      </c>
      <c r="F7" t="s">
        <v>23</v>
      </c>
      <c r="G7">
        <v>15</v>
      </c>
      <c r="H7" s="30">
        <v>5.0153270045513496</v>
      </c>
      <c r="I7" s="30">
        <v>1.2888021113522801</v>
      </c>
      <c r="J7" s="30">
        <v>12.897897851436042</v>
      </c>
      <c r="K7" s="30">
        <v>5.3978978514360421</v>
      </c>
      <c r="L7">
        <v>15</v>
      </c>
      <c r="M7" s="58">
        <v>34.630000000000003</v>
      </c>
    </row>
    <row r="8" spans="1:13" x14ac:dyDescent="0.2">
      <c r="A8">
        <v>7</v>
      </c>
      <c r="B8" t="s">
        <v>1144</v>
      </c>
      <c r="C8">
        <v>2</v>
      </c>
      <c r="D8">
        <v>15</v>
      </c>
      <c r="E8" t="s">
        <v>74</v>
      </c>
      <c r="F8" t="s">
        <v>23</v>
      </c>
      <c r="G8">
        <v>15</v>
      </c>
      <c r="H8" s="30">
        <v>5.1521476019169503</v>
      </c>
      <c r="I8" s="30">
        <v>1.1952279879429899</v>
      </c>
      <c r="J8" s="30">
        <v>12.043205415484673</v>
      </c>
      <c r="K8" s="30">
        <v>4.5432054154846728</v>
      </c>
      <c r="L8">
        <v>15</v>
      </c>
      <c r="M8" s="58">
        <v>35.1</v>
      </c>
    </row>
    <row r="9" spans="1:13" x14ac:dyDescent="0.2">
      <c r="A9">
        <v>8</v>
      </c>
      <c r="B9" t="s">
        <v>1145</v>
      </c>
      <c r="C9">
        <v>2</v>
      </c>
      <c r="D9">
        <v>15</v>
      </c>
      <c r="E9" t="s">
        <v>83</v>
      </c>
      <c r="F9" t="s">
        <v>23</v>
      </c>
      <c r="G9">
        <v>15</v>
      </c>
      <c r="H9" s="30">
        <v>4.6242237510975102</v>
      </c>
      <c r="I9" s="30">
        <v>1.2402075911955299</v>
      </c>
      <c r="J9" s="30">
        <v>12.169055633715375</v>
      </c>
      <c r="K9" s="30">
        <v>4.6690556337153755</v>
      </c>
      <c r="L9">
        <v>15</v>
      </c>
      <c r="M9" s="58">
        <v>29.81</v>
      </c>
    </row>
    <row r="10" spans="1:13" x14ac:dyDescent="0.2">
      <c r="A10">
        <v>9</v>
      </c>
      <c r="B10" t="s">
        <v>1146</v>
      </c>
      <c r="C10">
        <v>3</v>
      </c>
      <c r="D10">
        <v>15</v>
      </c>
      <c r="E10" t="s">
        <v>13</v>
      </c>
      <c r="F10" t="s">
        <v>23</v>
      </c>
      <c r="G10">
        <v>15</v>
      </c>
      <c r="H10" s="30">
        <v>5.0573364921471997</v>
      </c>
      <c r="I10" s="30">
        <v>1.2630239944569399</v>
      </c>
      <c r="J10" s="30">
        <v>8.4442990848262358</v>
      </c>
      <c r="K10" s="30">
        <v>3.4442990848262358</v>
      </c>
      <c r="L10">
        <v>15</v>
      </c>
      <c r="M10" s="58">
        <v>19.559999999999999</v>
      </c>
    </row>
    <row r="11" spans="1:13" x14ac:dyDescent="0.2">
      <c r="A11">
        <v>10</v>
      </c>
      <c r="B11" t="s">
        <v>1147</v>
      </c>
      <c r="C11">
        <v>3</v>
      </c>
      <c r="D11">
        <v>15</v>
      </c>
      <c r="E11" t="s">
        <v>29</v>
      </c>
      <c r="F11" t="s">
        <v>23</v>
      </c>
      <c r="G11">
        <v>15</v>
      </c>
      <c r="H11" s="30">
        <v>4.669655434871415</v>
      </c>
      <c r="I11" s="30">
        <v>1.2211187730372499</v>
      </c>
      <c r="J11" s="30">
        <v>8.0063285035652196</v>
      </c>
      <c r="K11" s="30">
        <v>3.0063285035652196</v>
      </c>
      <c r="L11">
        <v>15</v>
      </c>
      <c r="M11" s="58">
        <v>32.909999999999997</v>
      </c>
    </row>
    <row r="12" spans="1:13" x14ac:dyDescent="0.2">
      <c r="A12">
        <v>11</v>
      </c>
      <c r="B12" t="s">
        <v>1148</v>
      </c>
      <c r="C12">
        <v>3</v>
      </c>
      <c r="D12">
        <v>15</v>
      </c>
      <c r="E12" t="s">
        <v>38</v>
      </c>
      <c r="F12" t="s">
        <v>23</v>
      </c>
      <c r="G12">
        <v>15</v>
      </c>
      <c r="H12" s="30">
        <v>5.2352758488618498</v>
      </c>
      <c r="I12" s="30">
        <v>1.2463914059541099</v>
      </c>
      <c r="J12" s="30">
        <v>8.4070246383773881</v>
      </c>
      <c r="K12" s="30">
        <v>3.4070246383773881</v>
      </c>
      <c r="L12">
        <v>15</v>
      </c>
      <c r="M12" s="58">
        <v>27.34</v>
      </c>
    </row>
    <row r="13" spans="1:13" x14ac:dyDescent="0.2">
      <c r="A13">
        <v>12</v>
      </c>
      <c r="B13" t="s">
        <v>1149</v>
      </c>
      <c r="C13">
        <v>3</v>
      </c>
      <c r="D13">
        <v>15</v>
      </c>
      <c r="E13" t="s">
        <v>47</v>
      </c>
      <c r="F13" t="s">
        <v>23</v>
      </c>
      <c r="G13">
        <v>15</v>
      </c>
      <c r="H13" s="30">
        <v>4.9685573173722846</v>
      </c>
      <c r="I13" s="30">
        <v>1.25544972648085</v>
      </c>
      <c r="J13" s="30">
        <v>8.356506607437403</v>
      </c>
      <c r="K13" s="30">
        <v>3.356506607437403</v>
      </c>
      <c r="L13">
        <v>15</v>
      </c>
      <c r="M13" s="58">
        <v>21.14</v>
      </c>
    </row>
    <row r="14" spans="1:13" x14ac:dyDescent="0.2">
      <c r="A14">
        <v>13</v>
      </c>
      <c r="B14" t="s">
        <v>1150</v>
      </c>
      <c r="C14">
        <v>3</v>
      </c>
      <c r="D14">
        <v>15</v>
      </c>
      <c r="E14" t="s">
        <v>56</v>
      </c>
      <c r="F14" t="s">
        <v>23</v>
      </c>
      <c r="G14">
        <v>15</v>
      </c>
      <c r="H14" s="30">
        <v>4.530228638346065</v>
      </c>
      <c r="I14" s="30">
        <v>1.21009975957864</v>
      </c>
      <c r="J14" s="30">
        <v>7.8778416599261485</v>
      </c>
      <c r="K14" s="30">
        <v>2.8778416599261485</v>
      </c>
      <c r="L14">
        <v>15</v>
      </c>
      <c r="M14" s="58">
        <v>19.28</v>
      </c>
    </row>
    <row r="15" spans="1:13" x14ac:dyDescent="0.2">
      <c r="A15">
        <v>14</v>
      </c>
      <c r="B15" t="s">
        <v>1151</v>
      </c>
      <c r="C15">
        <v>3</v>
      </c>
      <c r="D15">
        <v>15</v>
      </c>
      <c r="E15" t="s">
        <v>65</v>
      </c>
      <c r="F15" t="s">
        <v>23</v>
      </c>
      <c r="G15">
        <v>15</v>
      </c>
      <c r="H15" s="30">
        <v>5.0153270045513496</v>
      </c>
      <c r="I15" s="30">
        <v>1.2888021113522801</v>
      </c>
      <c r="J15" s="30">
        <v>8.5985985676240286</v>
      </c>
      <c r="K15" s="30">
        <v>3.5985985676240286</v>
      </c>
      <c r="L15">
        <v>15</v>
      </c>
      <c r="M15" s="58">
        <v>23.09</v>
      </c>
    </row>
    <row r="16" spans="1:13" x14ac:dyDescent="0.2">
      <c r="A16">
        <v>15</v>
      </c>
      <c r="B16" t="s">
        <v>1152</v>
      </c>
      <c r="C16">
        <v>3</v>
      </c>
      <c r="D16">
        <v>15</v>
      </c>
      <c r="E16" t="s">
        <v>74</v>
      </c>
      <c r="F16" t="s">
        <v>23</v>
      </c>
      <c r="G16">
        <v>15</v>
      </c>
      <c r="H16" s="30">
        <v>5.1521476019169503</v>
      </c>
      <c r="I16" s="30">
        <v>1.1952279879429899</v>
      </c>
      <c r="J16" s="30">
        <v>8.0288036103231146</v>
      </c>
      <c r="K16" s="30">
        <v>3.0288036103231146</v>
      </c>
      <c r="L16">
        <v>15</v>
      </c>
      <c r="M16" s="58">
        <v>23.4</v>
      </c>
    </row>
    <row r="17" spans="1:13" x14ac:dyDescent="0.2">
      <c r="A17">
        <v>16</v>
      </c>
      <c r="B17" t="s">
        <v>1153</v>
      </c>
      <c r="C17">
        <v>3</v>
      </c>
      <c r="D17">
        <v>15</v>
      </c>
      <c r="E17" t="s">
        <v>83</v>
      </c>
      <c r="F17" t="s">
        <v>23</v>
      </c>
      <c r="G17">
        <v>15</v>
      </c>
      <c r="H17" s="30">
        <v>4.6242237510975102</v>
      </c>
      <c r="I17" s="30">
        <v>1.2402075911955299</v>
      </c>
      <c r="J17" s="30">
        <v>8.1127037558102497</v>
      </c>
      <c r="K17" s="30">
        <v>3.1127037558102497</v>
      </c>
      <c r="L17">
        <v>15</v>
      </c>
      <c r="M17" s="58">
        <v>19.87</v>
      </c>
    </row>
    <row r="18" spans="1:13" x14ac:dyDescent="0.2">
      <c r="A18">
        <v>17</v>
      </c>
      <c r="B18" t="s">
        <v>1154</v>
      </c>
      <c r="C18">
        <v>4</v>
      </c>
      <c r="D18">
        <v>15</v>
      </c>
      <c r="E18" t="s">
        <v>13</v>
      </c>
      <c r="F18" t="s">
        <v>23</v>
      </c>
      <c r="G18">
        <v>15</v>
      </c>
      <c r="H18" s="30">
        <v>5.0573364921471997</v>
      </c>
      <c r="I18" s="30">
        <v>1.2630239944569399</v>
      </c>
      <c r="J18" s="30">
        <v>6.3332243136196764</v>
      </c>
      <c r="K18" s="30">
        <v>2.5832243136196764</v>
      </c>
      <c r="L18">
        <v>15</v>
      </c>
      <c r="M18" s="58">
        <v>14.67</v>
      </c>
    </row>
    <row r="19" spans="1:13" x14ac:dyDescent="0.2">
      <c r="A19">
        <v>18</v>
      </c>
      <c r="B19" t="s">
        <v>1155</v>
      </c>
      <c r="C19">
        <v>4</v>
      </c>
      <c r="D19">
        <v>15</v>
      </c>
      <c r="E19" t="s">
        <v>29</v>
      </c>
      <c r="F19" t="s">
        <v>23</v>
      </c>
      <c r="G19">
        <v>15</v>
      </c>
      <c r="H19" s="30">
        <v>4.669655434871415</v>
      </c>
      <c r="I19" s="30">
        <v>1.2211187730372499</v>
      </c>
      <c r="J19" s="30">
        <v>6.0047463776739143</v>
      </c>
      <c r="K19" s="30">
        <v>2.2547463776739143</v>
      </c>
      <c r="L19">
        <v>15</v>
      </c>
      <c r="M19" s="58">
        <v>24.68</v>
      </c>
    </row>
    <row r="20" spans="1:13" x14ac:dyDescent="0.2">
      <c r="A20">
        <v>19</v>
      </c>
      <c r="B20" t="s">
        <v>1156</v>
      </c>
      <c r="C20">
        <v>4</v>
      </c>
      <c r="D20">
        <v>15</v>
      </c>
      <c r="E20" t="s">
        <v>38</v>
      </c>
      <c r="F20" t="s">
        <v>23</v>
      </c>
      <c r="G20">
        <v>15</v>
      </c>
      <c r="H20" s="30">
        <v>5.2352758488618498</v>
      </c>
      <c r="I20" s="30">
        <v>1.2463914059541099</v>
      </c>
      <c r="J20" s="30">
        <v>6.3052684787830415</v>
      </c>
      <c r="K20" s="30">
        <v>2.5552684787830415</v>
      </c>
      <c r="L20">
        <v>15</v>
      </c>
      <c r="M20" s="58">
        <v>20.5</v>
      </c>
    </row>
    <row r="21" spans="1:13" x14ac:dyDescent="0.2">
      <c r="A21">
        <v>20</v>
      </c>
      <c r="B21" t="s">
        <v>1157</v>
      </c>
      <c r="C21">
        <v>4</v>
      </c>
      <c r="D21">
        <v>15</v>
      </c>
      <c r="E21" t="s">
        <v>47</v>
      </c>
      <c r="F21" t="s">
        <v>23</v>
      </c>
      <c r="G21">
        <v>15</v>
      </c>
      <c r="H21" s="30">
        <v>4.9685573173722846</v>
      </c>
      <c r="I21" s="30">
        <v>1.25544972648085</v>
      </c>
      <c r="J21" s="30">
        <v>6.2673799555780523</v>
      </c>
      <c r="K21" s="30">
        <v>2.5173799555780523</v>
      </c>
      <c r="L21">
        <v>15</v>
      </c>
      <c r="M21" s="58">
        <v>15.85</v>
      </c>
    </row>
    <row r="22" spans="1:13" x14ac:dyDescent="0.2">
      <c r="A22">
        <v>21</v>
      </c>
      <c r="B22" t="s">
        <v>1158</v>
      </c>
      <c r="C22">
        <v>4</v>
      </c>
      <c r="D22">
        <v>15</v>
      </c>
      <c r="E22" t="s">
        <v>56</v>
      </c>
      <c r="F22" t="s">
        <v>23</v>
      </c>
      <c r="G22">
        <v>15</v>
      </c>
      <c r="H22" s="30">
        <v>4.530228638346065</v>
      </c>
      <c r="I22" s="30">
        <v>1.21009975957864</v>
      </c>
      <c r="J22" s="30">
        <v>5.9083812449446116</v>
      </c>
      <c r="K22" s="30">
        <v>2.1583812449446116</v>
      </c>
      <c r="L22">
        <v>15</v>
      </c>
      <c r="M22" s="58">
        <v>14.46</v>
      </c>
    </row>
    <row r="23" spans="1:13" x14ac:dyDescent="0.2">
      <c r="A23">
        <v>22</v>
      </c>
      <c r="B23" t="s">
        <v>1159</v>
      </c>
      <c r="C23">
        <v>4</v>
      </c>
      <c r="D23">
        <v>15</v>
      </c>
      <c r="E23" t="s">
        <v>65</v>
      </c>
      <c r="F23" t="s">
        <v>23</v>
      </c>
      <c r="G23">
        <v>15</v>
      </c>
      <c r="H23" s="30">
        <v>5.0153270045513496</v>
      </c>
      <c r="I23" s="30">
        <v>1.2888021113522801</v>
      </c>
      <c r="J23" s="30">
        <v>6.448948925718021</v>
      </c>
      <c r="K23" s="30">
        <v>2.698948925718021</v>
      </c>
      <c r="L23">
        <v>15</v>
      </c>
      <c r="M23" s="58">
        <v>17.32</v>
      </c>
    </row>
    <row r="24" spans="1:13" x14ac:dyDescent="0.2">
      <c r="A24">
        <v>23</v>
      </c>
      <c r="B24" t="s">
        <v>1160</v>
      </c>
      <c r="C24">
        <v>4</v>
      </c>
      <c r="D24">
        <v>15</v>
      </c>
      <c r="E24" t="s">
        <v>74</v>
      </c>
      <c r="F24" t="s">
        <v>23</v>
      </c>
      <c r="G24">
        <v>15</v>
      </c>
      <c r="H24" s="30">
        <v>5.1521476019169503</v>
      </c>
      <c r="I24" s="30">
        <v>1.1952279879429899</v>
      </c>
      <c r="J24" s="30">
        <v>6.0216027077423364</v>
      </c>
      <c r="K24" s="30">
        <v>2.2716027077423364</v>
      </c>
      <c r="L24">
        <v>15</v>
      </c>
      <c r="M24" s="58">
        <v>17.55</v>
      </c>
    </row>
    <row r="25" spans="1:13" x14ac:dyDescent="0.2">
      <c r="A25">
        <v>24</v>
      </c>
      <c r="B25" t="s">
        <v>1161</v>
      </c>
      <c r="C25">
        <v>4</v>
      </c>
      <c r="D25">
        <v>15</v>
      </c>
      <c r="E25" t="s">
        <v>83</v>
      </c>
      <c r="F25" t="s">
        <v>23</v>
      </c>
      <c r="G25">
        <v>15</v>
      </c>
      <c r="H25" s="30">
        <v>4.6242237510975102</v>
      </c>
      <c r="I25" s="30">
        <v>1.2402075911955299</v>
      </c>
      <c r="J25" s="30">
        <v>6.0845278168576877</v>
      </c>
      <c r="K25" s="30">
        <v>2.3345278168576877</v>
      </c>
      <c r="L25">
        <v>15</v>
      </c>
      <c r="M25" s="58">
        <v>14.9</v>
      </c>
    </row>
    <row r="26" spans="1:13" x14ac:dyDescent="0.2">
      <c r="A26">
        <v>25</v>
      </c>
      <c r="B26" t="s">
        <v>1162</v>
      </c>
      <c r="C26">
        <v>5</v>
      </c>
      <c r="D26">
        <v>15</v>
      </c>
      <c r="E26" t="s">
        <v>13</v>
      </c>
      <c r="F26" t="s">
        <v>23</v>
      </c>
      <c r="G26">
        <v>15</v>
      </c>
      <c r="H26" s="30">
        <v>5.0573364921471997</v>
      </c>
      <c r="I26" s="30">
        <v>1.2630239944569399</v>
      </c>
      <c r="J26" s="30">
        <v>5.0665794508957411</v>
      </c>
      <c r="K26" s="30">
        <v>2.0665794508957411</v>
      </c>
      <c r="L26">
        <v>15</v>
      </c>
      <c r="M26" s="58">
        <v>11.73</v>
      </c>
    </row>
    <row r="27" spans="1:13" x14ac:dyDescent="0.2">
      <c r="A27">
        <v>26</v>
      </c>
      <c r="B27" t="s">
        <v>1163</v>
      </c>
      <c r="C27">
        <v>5</v>
      </c>
      <c r="D27">
        <v>15</v>
      </c>
      <c r="E27" t="s">
        <v>29</v>
      </c>
      <c r="F27" t="s">
        <v>23</v>
      </c>
      <c r="G27">
        <v>15</v>
      </c>
      <c r="H27" s="30">
        <v>4.669655434871415</v>
      </c>
      <c r="I27" s="30">
        <v>1.2211187730372499</v>
      </c>
      <c r="J27" s="30">
        <v>4.8037971021391312</v>
      </c>
      <c r="K27" s="30">
        <v>1.8037971021391312</v>
      </c>
      <c r="L27">
        <v>15</v>
      </c>
      <c r="M27" s="58">
        <v>19.739999999999998</v>
      </c>
    </row>
    <row r="28" spans="1:13" x14ac:dyDescent="0.2">
      <c r="A28">
        <v>27</v>
      </c>
      <c r="B28" t="s">
        <v>1164</v>
      </c>
      <c r="C28">
        <v>5</v>
      </c>
      <c r="D28">
        <v>15</v>
      </c>
      <c r="E28" t="s">
        <v>38</v>
      </c>
      <c r="F28" t="s">
        <v>23</v>
      </c>
      <c r="G28">
        <v>15</v>
      </c>
      <c r="H28" s="30">
        <v>5.2352758488618498</v>
      </c>
      <c r="I28" s="30">
        <v>1.2463914059541099</v>
      </c>
      <c r="J28" s="30">
        <v>5.0442147830264332</v>
      </c>
      <c r="K28" s="30">
        <v>2.0442147830264332</v>
      </c>
      <c r="L28">
        <v>15</v>
      </c>
      <c r="M28" s="58">
        <v>16.399999999999999</v>
      </c>
    </row>
    <row r="29" spans="1:13" x14ac:dyDescent="0.2">
      <c r="A29">
        <v>28</v>
      </c>
      <c r="B29" t="s">
        <v>1165</v>
      </c>
      <c r="C29">
        <v>5</v>
      </c>
      <c r="D29">
        <v>15</v>
      </c>
      <c r="E29" t="s">
        <v>47</v>
      </c>
      <c r="F29" t="s">
        <v>23</v>
      </c>
      <c r="G29">
        <v>15</v>
      </c>
      <c r="H29" s="30">
        <v>4.9685573173722846</v>
      </c>
      <c r="I29" s="30">
        <v>1.25544972648085</v>
      </c>
      <c r="J29" s="30">
        <v>5.0139039644624415</v>
      </c>
      <c r="K29" s="30">
        <v>2.0139039644624415</v>
      </c>
      <c r="L29">
        <v>15</v>
      </c>
      <c r="M29" s="58">
        <v>12.68</v>
      </c>
    </row>
    <row r="30" spans="1:13" x14ac:dyDescent="0.2">
      <c r="A30">
        <v>29</v>
      </c>
      <c r="B30" t="s">
        <v>1166</v>
      </c>
      <c r="C30">
        <v>5</v>
      </c>
      <c r="D30">
        <v>15</v>
      </c>
      <c r="E30" t="s">
        <v>56</v>
      </c>
      <c r="F30" t="s">
        <v>23</v>
      </c>
      <c r="G30">
        <v>15</v>
      </c>
      <c r="H30" s="30">
        <v>4.530228638346065</v>
      </c>
      <c r="I30" s="30">
        <v>1.21009975957864</v>
      </c>
      <c r="J30" s="30">
        <v>4.7267049959556893</v>
      </c>
      <c r="K30" s="30">
        <v>1.7267049959556893</v>
      </c>
      <c r="L30">
        <v>15</v>
      </c>
      <c r="M30" s="58">
        <v>11.57</v>
      </c>
    </row>
    <row r="31" spans="1:13" x14ac:dyDescent="0.2">
      <c r="A31">
        <v>30</v>
      </c>
      <c r="B31" t="s">
        <v>1167</v>
      </c>
      <c r="C31">
        <v>5</v>
      </c>
      <c r="D31">
        <v>15</v>
      </c>
      <c r="E31" t="s">
        <v>65</v>
      </c>
      <c r="F31" t="s">
        <v>23</v>
      </c>
      <c r="G31">
        <v>15</v>
      </c>
      <c r="H31" s="30">
        <v>5.0153270045513496</v>
      </c>
      <c r="I31" s="30">
        <v>1.2888021113522801</v>
      </c>
      <c r="J31" s="30">
        <v>5.1591591405744168</v>
      </c>
      <c r="K31" s="30">
        <v>2.1591591405744168</v>
      </c>
      <c r="L31">
        <v>15</v>
      </c>
      <c r="M31" s="58">
        <v>13.85</v>
      </c>
    </row>
    <row r="32" spans="1:13" x14ac:dyDescent="0.2">
      <c r="A32">
        <v>31</v>
      </c>
      <c r="B32" t="s">
        <v>1168</v>
      </c>
      <c r="C32">
        <v>5</v>
      </c>
      <c r="D32">
        <v>15</v>
      </c>
      <c r="E32" t="s">
        <v>74</v>
      </c>
      <c r="F32" t="s">
        <v>23</v>
      </c>
      <c r="G32">
        <v>15</v>
      </c>
      <c r="H32" s="30">
        <v>5.1521476019169503</v>
      </c>
      <c r="I32" s="30">
        <v>1.1952279879429899</v>
      </c>
      <c r="J32" s="30">
        <v>4.817282166193869</v>
      </c>
      <c r="K32" s="30">
        <v>1.817282166193869</v>
      </c>
      <c r="L32">
        <v>15</v>
      </c>
      <c r="M32" s="58">
        <v>14.04</v>
      </c>
    </row>
    <row r="33" spans="1:13" x14ac:dyDescent="0.2">
      <c r="A33">
        <v>32</v>
      </c>
      <c r="B33" t="s">
        <v>1169</v>
      </c>
      <c r="C33">
        <v>5</v>
      </c>
      <c r="D33">
        <v>15</v>
      </c>
      <c r="E33" t="s">
        <v>83</v>
      </c>
      <c r="F33" t="s">
        <v>23</v>
      </c>
      <c r="G33">
        <v>15</v>
      </c>
      <c r="H33" s="30">
        <v>4.6242237510975102</v>
      </c>
      <c r="I33" s="30">
        <v>1.2402075911955299</v>
      </c>
      <c r="J33" s="30">
        <v>4.8676222534861502</v>
      </c>
      <c r="K33" s="30">
        <v>1.8676222534861502</v>
      </c>
      <c r="L33">
        <v>15</v>
      </c>
      <c r="M33" s="58">
        <v>11.92</v>
      </c>
    </row>
    <row r="34" spans="1:13" x14ac:dyDescent="0.2">
      <c r="A34">
        <v>33</v>
      </c>
      <c r="B34" t="s">
        <v>1170</v>
      </c>
      <c r="C34">
        <v>6</v>
      </c>
      <c r="D34">
        <v>15</v>
      </c>
      <c r="E34" t="s">
        <v>13</v>
      </c>
      <c r="F34" t="s">
        <v>23</v>
      </c>
      <c r="G34">
        <v>15</v>
      </c>
      <c r="H34" s="30">
        <v>5.0573364921471997</v>
      </c>
      <c r="I34" s="30">
        <v>1.2630239944569399</v>
      </c>
      <c r="J34" s="30">
        <v>4.2221495424131179</v>
      </c>
      <c r="K34" s="30">
        <v>1.7221495424131179</v>
      </c>
      <c r="L34">
        <v>15</v>
      </c>
      <c r="M34" s="58">
        <v>9.7799999999999994</v>
      </c>
    </row>
    <row r="35" spans="1:13" x14ac:dyDescent="0.2">
      <c r="A35">
        <v>34</v>
      </c>
      <c r="B35" t="s">
        <v>1171</v>
      </c>
      <c r="C35">
        <v>6</v>
      </c>
      <c r="D35">
        <v>15</v>
      </c>
      <c r="E35" t="s">
        <v>29</v>
      </c>
      <c r="F35" t="s">
        <v>23</v>
      </c>
      <c r="G35">
        <v>15</v>
      </c>
      <c r="H35" s="30">
        <v>4.669655434871415</v>
      </c>
      <c r="I35" s="30">
        <v>1.2211187730372499</v>
      </c>
      <c r="J35" s="30">
        <v>4.0031642517826098</v>
      </c>
      <c r="K35" s="30">
        <v>1.5031642517826098</v>
      </c>
      <c r="L35">
        <v>15</v>
      </c>
      <c r="M35" s="58">
        <v>16.45</v>
      </c>
    </row>
    <row r="36" spans="1:13" x14ac:dyDescent="0.2">
      <c r="A36">
        <v>35</v>
      </c>
      <c r="B36" t="s">
        <v>1172</v>
      </c>
      <c r="C36">
        <v>6</v>
      </c>
      <c r="D36">
        <v>15</v>
      </c>
      <c r="E36" t="s">
        <v>38</v>
      </c>
      <c r="F36" t="s">
        <v>23</v>
      </c>
      <c r="G36">
        <v>15</v>
      </c>
      <c r="H36" s="30">
        <v>5.2352758488618498</v>
      </c>
      <c r="I36" s="30">
        <v>1.2463914059541099</v>
      </c>
      <c r="J36" s="30">
        <v>4.2035123191886941</v>
      </c>
      <c r="K36" s="30">
        <v>1.7035123191886941</v>
      </c>
      <c r="L36">
        <v>15</v>
      </c>
      <c r="M36" s="58">
        <v>13.67</v>
      </c>
    </row>
    <row r="37" spans="1:13" x14ac:dyDescent="0.2">
      <c r="A37">
        <v>36</v>
      </c>
      <c r="B37" t="s">
        <v>1173</v>
      </c>
      <c r="C37">
        <v>6</v>
      </c>
      <c r="D37">
        <v>15</v>
      </c>
      <c r="E37" t="s">
        <v>47</v>
      </c>
      <c r="F37" t="s">
        <v>23</v>
      </c>
      <c r="G37">
        <v>15</v>
      </c>
      <c r="H37" s="30">
        <v>4.9685573173722846</v>
      </c>
      <c r="I37" s="30">
        <v>1.25544972648085</v>
      </c>
      <c r="J37" s="30">
        <v>4.1782533037187015</v>
      </c>
      <c r="K37" s="30">
        <v>1.6782533037187015</v>
      </c>
      <c r="L37">
        <v>15</v>
      </c>
      <c r="M37" s="58">
        <v>10.57</v>
      </c>
    </row>
    <row r="38" spans="1:13" x14ac:dyDescent="0.2">
      <c r="A38">
        <v>37</v>
      </c>
      <c r="B38" t="s">
        <v>1174</v>
      </c>
      <c r="C38">
        <v>6</v>
      </c>
      <c r="D38">
        <v>15</v>
      </c>
      <c r="E38" t="s">
        <v>56</v>
      </c>
      <c r="F38" t="s">
        <v>23</v>
      </c>
      <c r="G38">
        <v>15</v>
      </c>
      <c r="H38" s="30">
        <v>4.530228638346065</v>
      </c>
      <c r="I38" s="30">
        <v>1.21009975957864</v>
      </c>
      <c r="J38" s="30">
        <v>3.9389208299630742</v>
      </c>
      <c r="K38" s="30">
        <v>1.4389208299630742</v>
      </c>
      <c r="L38">
        <v>15</v>
      </c>
      <c r="M38" s="58">
        <v>9.64</v>
      </c>
    </row>
    <row r="39" spans="1:13" x14ac:dyDescent="0.2">
      <c r="A39">
        <v>38</v>
      </c>
      <c r="B39" t="s">
        <v>1175</v>
      </c>
      <c r="C39">
        <v>6</v>
      </c>
      <c r="D39">
        <v>15</v>
      </c>
      <c r="E39" t="s">
        <v>65</v>
      </c>
      <c r="F39" t="s">
        <v>23</v>
      </c>
      <c r="G39">
        <v>15</v>
      </c>
      <c r="H39" s="30">
        <v>5.0153270045513496</v>
      </c>
      <c r="I39" s="30">
        <v>1.2888021113522801</v>
      </c>
      <c r="J39" s="30">
        <v>4.2992992838120143</v>
      </c>
      <c r="K39" s="30">
        <v>1.7992992838120143</v>
      </c>
      <c r="L39">
        <v>15</v>
      </c>
      <c r="M39" s="58">
        <v>11.54</v>
      </c>
    </row>
    <row r="40" spans="1:13" x14ac:dyDescent="0.2">
      <c r="A40">
        <v>39</v>
      </c>
      <c r="B40" t="s">
        <v>1176</v>
      </c>
      <c r="C40">
        <v>6</v>
      </c>
      <c r="D40">
        <v>15</v>
      </c>
      <c r="E40" t="s">
        <v>74</v>
      </c>
      <c r="F40" t="s">
        <v>23</v>
      </c>
      <c r="G40">
        <v>15</v>
      </c>
      <c r="H40" s="30">
        <v>5.1521476019169503</v>
      </c>
      <c r="I40" s="30">
        <v>1.1952279879429899</v>
      </c>
      <c r="J40" s="30">
        <v>4.0144018051615573</v>
      </c>
      <c r="K40" s="30">
        <v>1.5144018051615573</v>
      </c>
      <c r="L40">
        <v>15</v>
      </c>
      <c r="M40" s="58">
        <v>11.7</v>
      </c>
    </row>
    <row r="41" spans="1:13" x14ac:dyDescent="0.2">
      <c r="A41">
        <v>40</v>
      </c>
      <c r="B41" t="s">
        <v>1177</v>
      </c>
      <c r="C41">
        <v>6</v>
      </c>
      <c r="D41">
        <v>15</v>
      </c>
      <c r="E41" t="s">
        <v>83</v>
      </c>
      <c r="F41" t="s">
        <v>23</v>
      </c>
      <c r="G41">
        <v>15</v>
      </c>
      <c r="H41" s="30">
        <v>4.6242237510975102</v>
      </c>
      <c r="I41" s="30">
        <v>1.2402075911955299</v>
      </c>
      <c r="J41" s="30">
        <v>4.0563518779051249</v>
      </c>
      <c r="K41" s="30">
        <v>1.5563518779051249</v>
      </c>
      <c r="L41">
        <v>15</v>
      </c>
      <c r="M41" s="58">
        <v>9.94</v>
      </c>
    </row>
    <row r="42" spans="1:13" x14ac:dyDescent="0.2">
      <c r="A42">
        <v>41</v>
      </c>
      <c r="B42" t="s">
        <v>1178</v>
      </c>
      <c r="C42">
        <v>7</v>
      </c>
      <c r="D42">
        <v>15</v>
      </c>
      <c r="E42" t="s">
        <v>13</v>
      </c>
      <c r="F42" t="s">
        <v>23</v>
      </c>
      <c r="G42">
        <v>15</v>
      </c>
      <c r="H42" s="30">
        <v>5.0573364921471997</v>
      </c>
      <c r="I42" s="30">
        <v>1.2630239944569399</v>
      </c>
      <c r="J42" s="30">
        <v>3.6189853220683865</v>
      </c>
      <c r="K42" s="30">
        <v>1.4761281792112437</v>
      </c>
      <c r="L42">
        <v>15</v>
      </c>
      <c r="M42" s="58">
        <v>8.3800000000000008</v>
      </c>
    </row>
    <row r="43" spans="1:13" x14ac:dyDescent="0.2">
      <c r="A43">
        <v>42</v>
      </c>
      <c r="B43" t="s">
        <v>1179</v>
      </c>
      <c r="C43">
        <v>7</v>
      </c>
      <c r="D43">
        <v>15</v>
      </c>
      <c r="E43" t="s">
        <v>29</v>
      </c>
      <c r="F43" t="s">
        <v>23</v>
      </c>
      <c r="G43">
        <v>15</v>
      </c>
      <c r="H43" s="30">
        <v>4.669655434871415</v>
      </c>
      <c r="I43" s="30">
        <v>1.2211187730372499</v>
      </c>
      <c r="J43" s="30">
        <v>3.4312836443850938</v>
      </c>
      <c r="K43" s="30">
        <v>1.288426501527951</v>
      </c>
      <c r="L43">
        <v>15</v>
      </c>
      <c r="M43" s="58">
        <v>14.1</v>
      </c>
    </row>
    <row r="44" spans="1:13" x14ac:dyDescent="0.2">
      <c r="A44">
        <v>43</v>
      </c>
      <c r="B44" t="s">
        <v>1180</v>
      </c>
      <c r="C44">
        <v>7</v>
      </c>
      <c r="D44">
        <v>15</v>
      </c>
      <c r="E44" t="s">
        <v>38</v>
      </c>
      <c r="F44" t="s">
        <v>23</v>
      </c>
      <c r="G44">
        <v>15</v>
      </c>
      <c r="H44" s="30">
        <v>5.2352758488618498</v>
      </c>
      <c r="I44" s="30">
        <v>1.2463914059541099</v>
      </c>
      <c r="J44" s="30">
        <v>3.6030105593045954</v>
      </c>
      <c r="K44" s="30">
        <v>1.4601534164474526</v>
      </c>
      <c r="L44">
        <v>15</v>
      </c>
      <c r="M44" s="58">
        <v>11.72</v>
      </c>
    </row>
    <row r="45" spans="1:13" x14ac:dyDescent="0.2">
      <c r="A45">
        <v>44</v>
      </c>
      <c r="B45" t="s">
        <v>1181</v>
      </c>
      <c r="C45">
        <v>7</v>
      </c>
      <c r="D45">
        <v>15</v>
      </c>
      <c r="E45" t="s">
        <v>47</v>
      </c>
      <c r="F45" t="s">
        <v>23</v>
      </c>
      <c r="G45">
        <v>15</v>
      </c>
      <c r="H45" s="30">
        <v>4.9685573173722846</v>
      </c>
      <c r="I45" s="30">
        <v>1.25544972648085</v>
      </c>
      <c r="J45" s="30">
        <v>3.5813599746160301</v>
      </c>
      <c r="K45" s="30">
        <v>1.4385028317588873</v>
      </c>
      <c r="L45">
        <v>15</v>
      </c>
      <c r="M45" s="58">
        <v>9.06</v>
      </c>
    </row>
    <row r="46" spans="1:13" x14ac:dyDescent="0.2">
      <c r="A46">
        <v>45</v>
      </c>
      <c r="B46" t="s">
        <v>1182</v>
      </c>
      <c r="C46">
        <v>7</v>
      </c>
      <c r="D46">
        <v>15</v>
      </c>
      <c r="E46" t="s">
        <v>56</v>
      </c>
      <c r="F46" t="s">
        <v>23</v>
      </c>
      <c r="G46">
        <v>15</v>
      </c>
      <c r="H46" s="30">
        <v>4.530228638346065</v>
      </c>
      <c r="I46" s="30">
        <v>1.21009975957864</v>
      </c>
      <c r="J46" s="30">
        <v>3.376217854254064</v>
      </c>
      <c r="K46" s="30">
        <v>1.2333607113969212</v>
      </c>
      <c r="L46">
        <v>15</v>
      </c>
      <c r="M46" s="58">
        <v>8.26</v>
      </c>
    </row>
    <row r="47" spans="1:13" x14ac:dyDescent="0.2">
      <c r="A47">
        <v>46</v>
      </c>
      <c r="B47" t="s">
        <v>1183</v>
      </c>
      <c r="C47">
        <v>7</v>
      </c>
      <c r="D47">
        <v>15</v>
      </c>
      <c r="E47" t="s">
        <v>65</v>
      </c>
      <c r="F47" t="s">
        <v>23</v>
      </c>
      <c r="G47">
        <v>15</v>
      </c>
      <c r="H47" s="30">
        <v>5.0153270045513496</v>
      </c>
      <c r="I47" s="30">
        <v>1.2888021113522801</v>
      </c>
      <c r="J47" s="30">
        <v>3.6851136718388693</v>
      </c>
      <c r="K47" s="30">
        <v>1.5422565289817265</v>
      </c>
      <c r="L47">
        <v>15</v>
      </c>
      <c r="M47" s="58">
        <v>9.89</v>
      </c>
    </row>
    <row r="48" spans="1:13" x14ac:dyDescent="0.2">
      <c r="A48">
        <v>47</v>
      </c>
      <c r="B48" t="s">
        <v>1184</v>
      </c>
      <c r="C48">
        <v>7</v>
      </c>
      <c r="D48">
        <v>15</v>
      </c>
      <c r="E48" t="s">
        <v>74</v>
      </c>
      <c r="F48" t="s">
        <v>23</v>
      </c>
      <c r="G48">
        <v>15</v>
      </c>
      <c r="H48" s="30">
        <v>5.1521476019169503</v>
      </c>
      <c r="I48" s="30">
        <v>1.1952279879429899</v>
      </c>
      <c r="J48" s="30">
        <v>3.4409158329956209</v>
      </c>
      <c r="K48" s="30">
        <v>1.2980586901384781</v>
      </c>
      <c r="L48">
        <v>15</v>
      </c>
      <c r="M48" s="58">
        <v>10.029999999999999</v>
      </c>
    </row>
    <row r="49" spans="1:13" x14ac:dyDescent="0.2">
      <c r="A49">
        <v>48</v>
      </c>
      <c r="B49" t="s">
        <v>1185</v>
      </c>
      <c r="C49">
        <v>7</v>
      </c>
      <c r="D49">
        <v>15</v>
      </c>
      <c r="E49" t="s">
        <v>83</v>
      </c>
      <c r="F49" t="s">
        <v>23</v>
      </c>
      <c r="G49">
        <v>15</v>
      </c>
      <c r="H49" s="30">
        <v>4.6242237510975102</v>
      </c>
      <c r="I49" s="30">
        <v>1.2402075911955299</v>
      </c>
      <c r="J49" s="30">
        <v>3.4768730382043929</v>
      </c>
      <c r="K49" s="30">
        <v>1.3340158953472501</v>
      </c>
      <c r="L49">
        <v>15</v>
      </c>
      <c r="M49" s="58">
        <v>8.52</v>
      </c>
    </row>
    <row r="50" spans="1:13" x14ac:dyDescent="0.2">
      <c r="A50">
        <v>49</v>
      </c>
      <c r="B50" t="s">
        <v>1186</v>
      </c>
      <c r="C50">
        <v>8</v>
      </c>
      <c r="D50">
        <v>15</v>
      </c>
      <c r="E50" t="s">
        <v>13</v>
      </c>
      <c r="F50" t="s">
        <v>23</v>
      </c>
      <c r="G50">
        <v>15</v>
      </c>
      <c r="H50" s="30">
        <v>5.0573364921471997</v>
      </c>
      <c r="I50" s="30">
        <v>1.2630239944569399</v>
      </c>
      <c r="J50" s="30">
        <v>3.1666121568098382</v>
      </c>
      <c r="K50" s="30">
        <v>1.2916121568098382</v>
      </c>
      <c r="L50">
        <v>15</v>
      </c>
      <c r="M50" s="58">
        <v>7.33</v>
      </c>
    </row>
    <row r="51" spans="1:13" x14ac:dyDescent="0.2">
      <c r="A51">
        <v>50</v>
      </c>
      <c r="B51" t="s">
        <v>1187</v>
      </c>
      <c r="C51">
        <v>8</v>
      </c>
      <c r="D51">
        <v>15</v>
      </c>
      <c r="E51" t="s">
        <v>29</v>
      </c>
      <c r="F51" t="s">
        <v>23</v>
      </c>
      <c r="G51">
        <v>15</v>
      </c>
      <c r="H51" s="30">
        <v>4.669655434871415</v>
      </c>
      <c r="I51" s="30">
        <v>1.2211187730372499</v>
      </c>
      <c r="J51" s="30">
        <v>3.0023731888369571</v>
      </c>
      <c r="K51" s="30">
        <v>1.1273731888369571</v>
      </c>
      <c r="L51">
        <v>15</v>
      </c>
      <c r="M51" s="58">
        <v>12.34</v>
      </c>
    </row>
    <row r="52" spans="1:13" x14ac:dyDescent="0.2">
      <c r="A52">
        <v>51</v>
      </c>
      <c r="B52" t="s">
        <v>1188</v>
      </c>
      <c r="C52">
        <v>8</v>
      </c>
      <c r="D52">
        <v>15</v>
      </c>
      <c r="E52" t="s">
        <v>38</v>
      </c>
      <c r="F52" t="s">
        <v>23</v>
      </c>
      <c r="G52">
        <v>15</v>
      </c>
      <c r="H52" s="30">
        <v>5.2352758488618498</v>
      </c>
      <c r="I52" s="30">
        <v>1.2463914059541099</v>
      </c>
      <c r="J52" s="30">
        <v>3.1526342393915208</v>
      </c>
      <c r="K52" s="30">
        <v>1.2776342393915208</v>
      </c>
      <c r="L52">
        <v>15</v>
      </c>
      <c r="M52" s="58">
        <v>10.25</v>
      </c>
    </row>
    <row r="53" spans="1:13" x14ac:dyDescent="0.2">
      <c r="A53">
        <v>52</v>
      </c>
      <c r="B53" t="s">
        <v>1189</v>
      </c>
      <c r="C53">
        <v>8</v>
      </c>
      <c r="D53">
        <v>15</v>
      </c>
      <c r="E53" t="s">
        <v>47</v>
      </c>
      <c r="F53" t="s">
        <v>23</v>
      </c>
      <c r="G53">
        <v>15</v>
      </c>
      <c r="H53" s="30">
        <v>4.9685573173722846</v>
      </c>
      <c r="I53" s="30">
        <v>1.25544972648085</v>
      </c>
      <c r="J53" s="30">
        <v>3.1336899777890261</v>
      </c>
      <c r="K53" s="30">
        <v>1.2586899777890261</v>
      </c>
      <c r="L53">
        <v>15</v>
      </c>
      <c r="M53" s="58">
        <v>7.93</v>
      </c>
    </row>
    <row r="54" spans="1:13" x14ac:dyDescent="0.2">
      <c r="A54">
        <v>53</v>
      </c>
      <c r="B54" t="s">
        <v>1190</v>
      </c>
      <c r="C54">
        <v>8</v>
      </c>
      <c r="D54">
        <v>15</v>
      </c>
      <c r="E54" t="s">
        <v>56</v>
      </c>
      <c r="F54" t="s">
        <v>23</v>
      </c>
      <c r="G54">
        <v>15</v>
      </c>
      <c r="H54" s="30">
        <v>4.530228638346065</v>
      </c>
      <c r="I54" s="30">
        <v>1.21009975957864</v>
      </c>
      <c r="J54" s="30">
        <v>2.9541906224723058</v>
      </c>
      <c r="K54" s="30">
        <v>1.0791906224723058</v>
      </c>
      <c r="L54">
        <v>15</v>
      </c>
      <c r="M54" s="58">
        <v>7.23</v>
      </c>
    </row>
    <row r="55" spans="1:13" x14ac:dyDescent="0.2">
      <c r="A55">
        <v>54</v>
      </c>
      <c r="B55" t="s">
        <v>1191</v>
      </c>
      <c r="C55">
        <v>8</v>
      </c>
      <c r="D55">
        <v>15</v>
      </c>
      <c r="E55" t="s">
        <v>65</v>
      </c>
      <c r="F55" t="s">
        <v>23</v>
      </c>
      <c r="G55">
        <v>15</v>
      </c>
      <c r="H55" s="30">
        <v>5.0153270045513496</v>
      </c>
      <c r="I55" s="30">
        <v>1.2888021113522801</v>
      </c>
      <c r="J55" s="30">
        <v>3.2244744628590105</v>
      </c>
      <c r="K55" s="30">
        <v>1.3494744628590105</v>
      </c>
      <c r="L55">
        <v>15</v>
      </c>
      <c r="M55" s="58">
        <v>8.66</v>
      </c>
    </row>
    <row r="56" spans="1:13" x14ac:dyDescent="0.2">
      <c r="A56">
        <v>55</v>
      </c>
      <c r="B56" t="s">
        <v>1192</v>
      </c>
      <c r="C56">
        <v>8</v>
      </c>
      <c r="D56">
        <v>15</v>
      </c>
      <c r="E56" t="s">
        <v>74</v>
      </c>
      <c r="F56" t="s">
        <v>23</v>
      </c>
      <c r="G56">
        <v>15</v>
      </c>
      <c r="H56" s="30">
        <v>5.1521476019169503</v>
      </c>
      <c r="I56" s="30">
        <v>1.1952279879429899</v>
      </c>
      <c r="J56" s="30">
        <v>3.0108013538711682</v>
      </c>
      <c r="K56" s="30">
        <v>1.1358013538711682</v>
      </c>
      <c r="L56">
        <v>15</v>
      </c>
      <c r="M56" s="58">
        <v>8.77</v>
      </c>
    </row>
    <row r="57" spans="1:13" x14ac:dyDescent="0.2">
      <c r="A57">
        <v>56</v>
      </c>
      <c r="B57" t="s">
        <v>1193</v>
      </c>
      <c r="C57">
        <v>8</v>
      </c>
      <c r="D57">
        <v>15</v>
      </c>
      <c r="E57" t="s">
        <v>83</v>
      </c>
      <c r="F57" t="s">
        <v>23</v>
      </c>
      <c r="G57">
        <v>15</v>
      </c>
      <c r="H57" s="30">
        <v>4.6242237510975102</v>
      </c>
      <c r="I57" s="30">
        <v>1.2402075911955299</v>
      </c>
      <c r="J57" s="30">
        <v>3.0422639084288439</v>
      </c>
      <c r="K57" s="30">
        <v>1.1672639084288439</v>
      </c>
      <c r="L57">
        <v>15</v>
      </c>
      <c r="M57" s="58">
        <v>7.45</v>
      </c>
    </row>
    <row r="58" spans="1:13" x14ac:dyDescent="0.2">
      <c r="A58">
        <v>57</v>
      </c>
      <c r="B58" t="s">
        <v>1194</v>
      </c>
      <c r="C58">
        <v>9</v>
      </c>
      <c r="D58">
        <v>15</v>
      </c>
      <c r="E58" t="s">
        <v>13</v>
      </c>
      <c r="F58" t="s">
        <v>23</v>
      </c>
      <c r="G58">
        <v>15</v>
      </c>
      <c r="H58" s="30">
        <v>5.0573364921471997</v>
      </c>
      <c r="I58" s="30">
        <v>1.2630239944569399</v>
      </c>
      <c r="J58" s="30">
        <v>2.8147663616087453</v>
      </c>
      <c r="K58" s="30">
        <v>1.1480996949420785</v>
      </c>
      <c r="L58">
        <v>15</v>
      </c>
      <c r="M58" s="58">
        <v>6.52</v>
      </c>
    </row>
    <row r="59" spans="1:13" x14ac:dyDescent="0.2">
      <c r="A59">
        <v>58</v>
      </c>
      <c r="B59" t="s">
        <v>1195</v>
      </c>
      <c r="C59">
        <v>9</v>
      </c>
      <c r="D59">
        <v>15</v>
      </c>
      <c r="E59" t="s">
        <v>29</v>
      </c>
      <c r="F59" t="s">
        <v>23</v>
      </c>
      <c r="G59">
        <v>15</v>
      </c>
      <c r="H59" s="30">
        <v>4.669655434871415</v>
      </c>
      <c r="I59" s="30">
        <v>1.2211187730372499</v>
      </c>
      <c r="J59" s="30">
        <v>2.6687761678550732</v>
      </c>
      <c r="K59" s="30">
        <v>1.0021095011884065</v>
      </c>
      <c r="L59">
        <v>15</v>
      </c>
      <c r="M59" s="58">
        <v>10.97</v>
      </c>
    </row>
    <row r="60" spans="1:13" x14ac:dyDescent="0.2">
      <c r="A60">
        <v>59</v>
      </c>
      <c r="B60" t="s">
        <v>1196</v>
      </c>
      <c r="C60">
        <v>9</v>
      </c>
      <c r="D60">
        <v>15</v>
      </c>
      <c r="E60" t="s">
        <v>38</v>
      </c>
      <c r="F60" t="s">
        <v>23</v>
      </c>
      <c r="G60">
        <v>15</v>
      </c>
      <c r="H60" s="30">
        <v>5.2352758488618498</v>
      </c>
      <c r="I60" s="30">
        <v>1.2463914059541099</v>
      </c>
      <c r="J60" s="30">
        <v>2.8023415461257963</v>
      </c>
      <c r="K60" s="30">
        <v>1.1356748794591296</v>
      </c>
      <c r="L60">
        <v>15</v>
      </c>
      <c r="M60" s="58">
        <v>9.11</v>
      </c>
    </row>
    <row r="61" spans="1:13" x14ac:dyDescent="0.2">
      <c r="A61">
        <v>60</v>
      </c>
      <c r="B61" t="s">
        <v>1197</v>
      </c>
      <c r="C61">
        <v>9</v>
      </c>
      <c r="D61">
        <v>15</v>
      </c>
      <c r="E61" t="s">
        <v>47</v>
      </c>
      <c r="F61" t="s">
        <v>23</v>
      </c>
      <c r="G61">
        <v>15</v>
      </c>
      <c r="H61" s="30">
        <v>4.9685573173722846</v>
      </c>
      <c r="I61" s="30">
        <v>1.25544972648085</v>
      </c>
      <c r="J61" s="30">
        <v>2.7855022024791345</v>
      </c>
      <c r="K61" s="30">
        <v>1.1188355358124678</v>
      </c>
      <c r="L61">
        <v>15</v>
      </c>
      <c r="M61" s="58">
        <v>7.05</v>
      </c>
    </row>
    <row r="62" spans="1:13" x14ac:dyDescent="0.2">
      <c r="A62">
        <v>61</v>
      </c>
      <c r="B62" t="s">
        <v>1198</v>
      </c>
      <c r="C62">
        <v>9</v>
      </c>
      <c r="D62">
        <v>15</v>
      </c>
      <c r="E62" t="s">
        <v>56</v>
      </c>
      <c r="F62" t="s">
        <v>23</v>
      </c>
      <c r="G62">
        <v>15</v>
      </c>
      <c r="H62" s="30">
        <v>4.530228638346065</v>
      </c>
      <c r="I62" s="30">
        <v>1.21009975957864</v>
      </c>
      <c r="J62" s="30">
        <v>2.6259472199753828</v>
      </c>
      <c r="K62" s="30">
        <v>0.95928055330871609</v>
      </c>
      <c r="L62">
        <v>15</v>
      </c>
      <c r="M62" s="58">
        <v>6.43</v>
      </c>
    </row>
    <row r="63" spans="1:13" x14ac:dyDescent="0.2">
      <c r="A63">
        <v>62</v>
      </c>
      <c r="B63" t="s">
        <v>1199</v>
      </c>
      <c r="C63">
        <v>9</v>
      </c>
      <c r="D63">
        <v>15</v>
      </c>
      <c r="E63" t="s">
        <v>65</v>
      </c>
      <c r="F63" t="s">
        <v>23</v>
      </c>
      <c r="G63">
        <v>15</v>
      </c>
      <c r="H63" s="30">
        <v>5.0153270045513496</v>
      </c>
      <c r="I63" s="30">
        <v>1.2888021113522801</v>
      </c>
      <c r="J63" s="30">
        <v>2.8661995225413426</v>
      </c>
      <c r="K63" s="30">
        <v>1.1995328558746758</v>
      </c>
      <c r="L63">
        <v>15</v>
      </c>
      <c r="M63" s="58">
        <v>7.7</v>
      </c>
    </row>
    <row r="64" spans="1:13" x14ac:dyDescent="0.2">
      <c r="A64">
        <v>63</v>
      </c>
      <c r="B64" t="s">
        <v>1200</v>
      </c>
      <c r="C64">
        <v>9</v>
      </c>
      <c r="D64">
        <v>15</v>
      </c>
      <c r="E64" t="s">
        <v>74</v>
      </c>
      <c r="F64" t="s">
        <v>23</v>
      </c>
      <c r="G64">
        <v>15</v>
      </c>
      <c r="H64" s="30">
        <v>5.1521476019169503</v>
      </c>
      <c r="I64" s="30">
        <v>1.1952279879429899</v>
      </c>
      <c r="J64" s="30">
        <v>2.6762678701077052</v>
      </c>
      <c r="K64" s="30">
        <v>1.0096012034410384</v>
      </c>
      <c r="L64">
        <v>15</v>
      </c>
      <c r="M64" s="58">
        <v>7.8</v>
      </c>
    </row>
    <row r="65" spans="1:13" x14ac:dyDescent="0.2">
      <c r="A65">
        <v>64</v>
      </c>
      <c r="B65" t="s">
        <v>1201</v>
      </c>
      <c r="C65">
        <v>9</v>
      </c>
      <c r="D65">
        <v>15</v>
      </c>
      <c r="E65" t="s">
        <v>83</v>
      </c>
      <c r="F65" t="s">
        <v>23</v>
      </c>
      <c r="G65">
        <v>15</v>
      </c>
      <c r="H65" s="30">
        <v>4.6242237510975102</v>
      </c>
      <c r="I65" s="30">
        <v>1.2402075911955299</v>
      </c>
      <c r="J65" s="30">
        <v>2.7042345852700835</v>
      </c>
      <c r="K65" s="30">
        <v>1.0375679186034168</v>
      </c>
      <c r="L65">
        <v>15</v>
      </c>
      <c r="M65" s="58">
        <v>6.62</v>
      </c>
    </row>
    <row r="66" spans="1:13" x14ac:dyDescent="0.2">
      <c r="A66">
        <v>65</v>
      </c>
      <c r="B66" t="s">
        <v>1202</v>
      </c>
      <c r="C66">
        <v>10</v>
      </c>
      <c r="D66">
        <v>15</v>
      </c>
      <c r="E66" t="s">
        <v>13</v>
      </c>
      <c r="F66" t="s">
        <v>23</v>
      </c>
      <c r="G66">
        <v>15</v>
      </c>
      <c r="H66" s="30">
        <v>5.0573364921471997</v>
      </c>
      <c r="I66" s="30">
        <v>1.2630239944569399</v>
      </c>
      <c r="J66" s="30">
        <v>2.5332897254478706</v>
      </c>
      <c r="K66" s="30">
        <v>1.0332897254478706</v>
      </c>
      <c r="L66">
        <v>15</v>
      </c>
      <c r="M66" s="58">
        <v>5.87</v>
      </c>
    </row>
    <row r="67" spans="1:13" x14ac:dyDescent="0.2">
      <c r="A67">
        <v>66</v>
      </c>
      <c r="B67" t="s">
        <v>1203</v>
      </c>
      <c r="C67">
        <v>10</v>
      </c>
      <c r="D67">
        <v>15</v>
      </c>
      <c r="E67" t="s">
        <v>29</v>
      </c>
      <c r="F67" t="s">
        <v>23</v>
      </c>
      <c r="G67">
        <v>15</v>
      </c>
      <c r="H67" s="30">
        <v>4.669655434871415</v>
      </c>
      <c r="I67" s="30">
        <v>1.2211187730372499</v>
      </c>
      <c r="J67" s="30">
        <v>2.4018985510695656</v>
      </c>
      <c r="K67" s="30">
        <v>0.90189855106956562</v>
      </c>
      <c r="L67">
        <v>15</v>
      </c>
      <c r="M67" s="58">
        <v>9.8699999999999992</v>
      </c>
    </row>
    <row r="68" spans="1:13" x14ac:dyDescent="0.2">
      <c r="A68">
        <v>67</v>
      </c>
      <c r="B68" t="s">
        <v>1204</v>
      </c>
      <c r="C68">
        <v>10</v>
      </c>
      <c r="D68">
        <v>15</v>
      </c>
      <c r="E68" t="s">
        <v>38</v>
      </c>
      <c r="F68" t="s">
        <v>23</v>
      </c>
      <c r="G68">
        <v>15</v>
      </c>
      <c r="H68" s="30">
        <v>5.2352758488618498</v>
      </c>
      <c r="I68" s="30">
        <v>1.2463914059541099</v>
      </c>
      <c r="J68" s="30">
        <v>2.5221073915132166</v>
      </c>
      <c r="K68" s="30">
        <v>1.0221073915132166</v>
      </c>
      <c r="L68">
        <v>15</v>
      </c>
      <c r="M68" s="58">
        <v>8.1999999999999993</v>
      </c>
    </row>
    <row r="69" spans="1:13" x14ac:dyDescent="0.2">
      <c r="A69">
        <v>68</v>
      </c>
      <c r="B69" t="s">
        <v>1205</v>
      </c>
      <c r="C69">
        <v>10</v>
      </c>
      <c r="D69">
        <v>15</v>
      </c>
      <c r="E69" t="s">
        <v>47</v>
      </c>
      <c r="F69" t="s">
        <v>23</v>
      </c>
      <c r="G69">
        <v>15</v>
      </c>
      <c r="H69" s="30">
        <v>4.9685573173722846</v>
      </c>
      <c r="I69" s="30">
        <v>1.25544972648085</v>
      </c>
      <c r="J69" s="30">
        <v>2.5069519822312207</v>
      </c>
      <c r="K69" s="30">
        <v>1.0069519822312207</v>
      </c>
      <c r="L69">
        <v>15</v>
      </c>
      <c r="M69" s="58">
        <v>6.34</v>
      </c>
    </row>
    <row r="70" spans="1:13" x14ac:dyDescent="0.2">
      <c r="A70">
        <v>69</v>
      </c>
      <c r="B70" t="s">
        <v>1206</v>
      </c>
      <c r="C70">
        <v>10</v>
      </c>
      <c r="D70">
        <v>15</v>
      </c>
      <c r="E70" t="s">
        <v>56</v>
      </c>
      <c r="F70" t="s">
        <v>23</v>
      </c>
      <c r="G70">
        <v>15</v>
      </c>
      <c r="H70" s="30">
        <v>4.530228638346065</v>
      </c>
      <c r="I70" s="30">
        <v>1.21009975957864</v>
      </c>
      <c r="J70" s="30">
        <v>2.3633524979778446</v>
      </c>
      <c r="K70" s="30">
        <v>0.86335249797784464</v>
      </c>
      <c r="L70">
        <v>15</v>
      </c>
      <c r="M70" s="58">
        <v>5.78</v>
      </c>
    </row>
    <row r="71" spans="1:13" x14ac:dyDescent="0.2">
      <c r="A71">
        <v>70</v>
      </c>
      <c r="B71" t="s">
        <v>1207</v>
      </c>
      <c r="C71">
        <v>10</v>
      </c>
      <c r="D71">
        <v>15</v>
      </c>
      <c r="E71" t="s">
        <v>65</v>
      </c>
      <c r="F71" t="s">
        <v>23</v>
      </c>
      <c r="G71">
        <v>15</v>
      </c>
      <c r="H71" s="30">
        <v>5.0153270045513496</v>
      </c>
      <c r="I71" s="30">
        <v>1.2888021113522801</v>
      </c>
      <c r="J71" s="30">
        <v>2.5795795702872084</v>
      </c>
      <c r="K71" s="30">
        <v>1.0795795702872084</v>
      </c>
      <c r="L71">
        <v>15</v>
      </c>
      <c r="M71" s="58">
        <v>6.93</v>
      </c>
    </row>
    <row r="72" spans="1:13" x14ac:dyDescent="0.2">
      <c r="A72">
        <v>71</v>
      </c>
      <c r="B72" t="s">
        <v>1208</v>
      </c>
      <c r="C72">
        <v>10</v>
      </c>
      <c r="D72">
        <v>15</v>
      </c>
      <c r="E72" t="s">
        <v>74</v>
      </c>
      <c r="F72" t="s">
        <v>23</v>
      </c>
      <c r="G72">
        <v>15</v>
      </c>
      <c r="H72" s="30">
        <v>5.1521476019169503</v>
      </c>
      <c r="I72" s="30">
        <v>1.1952279879429899</v>
      </c>
      <c r="J72" s="30">
        <v>2.4086410830969345</v>
      </c>
      <c r="K72" s="30">
        <v>0.90864108309693448</v>
      </c>
      <c r="L72">
        <v>15</v>
      </c>
      <c r="M72" s="58">
        <v>7.02</v>
      </c>
    </row>
    <row r="73" spans="1:13" x14ac:dyDescent="0.2">
      <c r="A73">
        <v>72</v>
      </c>
      <c r="B73" t="s">
        <v>1209</v>
      </c>
      <c r="C73">
        <v>10</v>
      </c>
      <c r="D73">
        <v>15</v>
      </c>
      <c r="E73" t="s">
        <v>83</v>
      </c>
      <c r="F73" t="s">
        <v>23</v>
      </c>
      <c r="G73">
        <v>15</v>
      </c>
      <c r="H73" s="30">
        <v>4.6242237510975102</v>
      </c>
      <c r="I73" s="30">
        <v>1.2402075911955299</v>
      </c>
      <c r="J73" s="30">
        <v>2.4338111267430751</v>
      </c>
      <c r="K73" s="30">
        <v>0.93381112674307509</v>
      </c>
      <c r="L73">
        <v>15</v>
      </c>
      <c r="M73" s="58">
        <v>5.96</v>
      </c>
    </row>
    <row r="74" spans="1:13" x14ac:dyDescent="0.2"/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6925-3B73-433C-BE4F-19A9AD1BFC80}">
  <sheetPr>
    <tabColor theme="2" tint="-9.9978637043366805E-2"/>
  </sheetPr>
  <dimension ref="A1:Q4"/>
  <sheetViews>
    <sheetView showGridLines="0" workbookViewId="0">
      <selection sqref="A1:B1"/>
    </sheetView>
  </sheetViews>
  <sheetFormatPr baseColWidth="10" defaultColWidth="0" defaultRowHeight="15" x14ac:dyDescent="0.2"/>
  <cols>
    <col min="1" max="1" width="4.83203125" bestFit="1" customWidth="1"/>
    <col min="2" max="2" width="15.5" bestFit="1" customWidth="1"/>
    <col min="3" max="3" width="47.1640625" bestFit="1" customWidth="1"/>
    <col min="4" max="4" width="20.5" bestFit="1" customWidth="1"/>
    <col min="5" max="5" width="24.1640625" bestFit="1" customWidth="1"/>
    <col min="6" max="6" width="29.5" bestFit="1" customWidth="1"/>
    <col min="7" max="7" width="13.33203125" bestFit="1" customWidth="1"/>
    <col min="8" max="8" width="18.83203125" bestFit="1" customWidth="1"/>
    <col min="9" max="9" width="23.6640625" bestFit="1" customWidth="1"/>
    <col min="10" max="10" width="26.6640625" bestFit="1" customWidth="1"/>
    <col min="11" max="11" width="21.83203125" bestFit="1" customWidth="1"/>
    <col min="12" max="12" width="8.83203125" bestFit="1" customWidth="1"/>
    <col min="13" max="13" width="8.83203125" customWidth="1"/>
    <col min="14" max="17" width="0" hidden="1" customWidth="1"/>
    <col min="18" max="16384" width="8.83203125" hidden="1"/>
  </cols>
  <sheetData>
    <row r="1" spans="1:12" x14ac:dyDescent="0.2">
      <c r="A1" t="s">
        <v>2</v>
      </c>
      <c r="B1" t="s">
        <v>3</v>
      </c>
      <c r="C1" t="s">
        <v>1052</v>
      </c>
      <c r="D1" t="s">
        <v>1055</v>
      </c>
      <c r="E1" t="s">
        <v>1355</v>
      </c>
      <c r="F1" t="s">
        <v>1332</v>
      </c>
      <c r="G1" t="s">
        <v>1326</v>
      </c>
      <c r="H1" t="s">
        <v>1327</v>
      </c>
      <c r="I1" t="s">
        <v>1328</v>
      </c>
      <c r="J1" t="s">
        <v>1329</v>
      </c>
      <c r="K1" t="s">
        <v>1333</v>
      </c>
      <c r="L1" t="s">
        <v>1353</v>
      </c>
    </row>
    <row r="2" spans="1:12" x14ac:dyDescent="0.2">
      <c r="A2">
        <v>11</v>
      </c>
      <c r="B2" t="s">
        <v>1324</v>
      </c>
      <c r="C2" t="s">
        <v>1330</v>
      </c>
      <c r="D2" t="s">
        <v>1061</v>
      </c>
      <c r="E2">
        <v>23.892821779999998</v>
      </c>
      <c r="F2">
        <v>1.7341</v>
      </c>
      <c r="G2">
        <v>41.432200000000002</v>
      </c>
      <c r="H2">
        <v>41.43</v>
      </c>
      <c r="I2">
        <v>41.601999999999997</v>
      </c>
      <c r="J2">
        <v>42.246899999999997</v>
      </c>
      <c r="K2">
        <v>55.165300000000002</v>
      </c>
      <c r="L2" s="58">
        <v>55.13</v>
      </c>
    </row>
    <row r="3" spans="1:12" x14ac:dyDescent="0.2">
      <c r="A3">
        <v>12</v>
      </c>
      <c r="B3" t="s">
        <v>1325</v>
      </c>
      <c r="C3" t="s">
        <v>1331</v>
      </c>
      <c r="D3" t="s">
        <v>1061</v>
      </c>
      <c r="E3">
        <v>68.617039520000006</v>
      </c>
      <c r="F3">
        <v>1.7267999999999999</v>
      </c>
      <c r="G3">
        <v>118.48739999999999</v>
      </c>
      <c r="H3">
        <v>118.49</v>
      </c>
      <c r="I3">
        <v>118.97320000000001</v>
      </c>
      <c r="J3">
        <v>120.8173</v>
      </c>
      <c r="K3">
        <v>157.76130000000001</v>
      </c>
      <c r="L3" s="58">
        <v>157.35</v>
      </c>
    </row>
    <row r="4" spans="1:12" x14ac:dyDescent="0.2">
      <c r="B4" t="s">
        <v>1348</v>
      </c>
      <c r="L4" s="58">
        <v>38.299999999999997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3655-9816-47B1-AFFE-3769BD08D91E}">
  <sheetPr>
    <tabColor theme="2" tint="-9.9978637043366805E-2"/>
  </sheetPr>
  <dimension ref="A1:L63"/>
  <sheetViews>
    <sheetView showGridLines="0" workbookViewId="0">
      <selection sqref="A1:B1"/>
    </sheetView>
  </sheetViews>
  <sheetFormatPr baseColWidth="10" defaultColWidth="0" defaultRowHeight="15" zeroHeight="1" x14ac:dyDescent="0.2"/>
  <cols>
    <col min="1" max="1" width="4.83203125" bestFit="1" customWidth="1"/>
    <col min="2" max="2" width="15.5" bestFit="1" customWidth="1"/>
    <col min="3" max="3" width="60.1640625" bestFit="1" customWidth="1"/>
    <col min="4" max="4" width="17.33203125" bestFit="1" customWidth="1"/>
    <col min="5" max="5" width="18.83203125" bestFit="1" customWidth="1"/>
    <col min="6" max="6" width="20.5" bestFit="1" customWidth="1"/>
    <col min="7" max="7" width="23.5" bestFit="1" customWidth="1"/>
    <col min="8" max="8" width="23.6640625" bestFit="1" customWidth="1"/>
    <col min="9" max="9" width="26.5" bestFit="1" customWidth="1"/>
    <col min="10" max="10" width="22.1640625" bestFit="1" customWidth="1"/>
    <col min="11" max="12" width="8.83203125" customWidth="1"/>
    <col min="13" max="16384" width="8.83203125" hidden="1"/>
  </cols>
  <sheetData>
    <row r="1" spans="1:11" x14ac:dyDescent="0.2">
      <c r="A1" t="s">
        <v>2</v>
      </c>
      <c r="B1" t="s">
        <v>3</v>
      </c>
      <c r="C1" t="s">
        <v>1052</v>
      </c>
      <c r="D1" t="s">
        <v>1053</v>
      </c>
      <c r="E1" t="s">
        <v>1054</v>
      </c>
      <c r="F1" t="s">
        <v>1055</v>
      </c>
      <c r="G1" t="s">
        <v>1056</v>
      </c>
      <c r="H1" t="s">
        <v>1231</v>
      </c>
      <c r="I1" t="s">
        <v>1360</v>
      </c>
      <c r="J1" t="s">
        <v>1359</v>
      </c>
      <c r="K1" t="s">
        <v>1353</v>
      </c>
    </row>
    <row r="2" spans="1:11" x14ac:dyDescent="0.2">
      <c r="A2">
        <v>1</v>
      </c>
      <c r="B2" t="s">
        <v>1057</v>
      </c>
      <c r="C2" t="s">
        <v>1058</v>
      </c>
      <c r="D2" t="s">
        <v>1059</v>
      </c>
      <c r="F2" t="s">
        <v>14</v>
      </c>
      <c r="G2">
        <v>2.049408562</v>
      </c>
      <c r="H2" s="30">
        <v>69.4495</v>
      </c>
      <c r="I2" s="30">
        <v>4.1591854440000002</v>
      </c>
      <c r="J2" s="58">
        <v>10.404684218460789</v>
      </c>
      <c r="K2" s="58">
        <v>226.5</v>
      </c>
    </row>
    <row r="3" spans="1:11" x14ac:dyDescent="0.2">
      <c r="A3">
        <v>2</v>
      </c>
      <c r="B3" t="s">
        <v>1060</v>
      </c>
      <c r="C3" t="s">
        <v>1058</v>
      </c>
      <c r="D3" t="s">
        <v>1059</v>
      </c>
      <c r="E3">
        <v>1</v>
      </c>
      <c r="F3" t="s">
        <v>1061</v>
      </c>
      <c r="G3">
        <v>3.0917537749999999</v>
      </c>
      <c r="H3" s="30">
        <v>125.82850000000001</v>
      </c>
      <c r="I3" s="30">
        <v>4.2147039959999999</v>
      </c>
      <c r="J3" s="58">
        <v>12.383987655855034</v>
      </c>
      <c r="K3" s="58">
        <v>272.26</v>
      </c>
    </row>
    <row r="4" spans="1:11" x14ac:dyDescent="0.2">
      <c r="A4">
        <v>3</v>
      </c>
      <c r="B4" t="s">
        <v>1062</v>
      </c>
      <c r="C4" t="s">
        <v>1058</v>
      </c>
      <c r="D4" t="s">
        <v>1059</v>
      </c>
      <c r="E4">
        <v>2</v>
      </c>
      <c r="F4" t="s">
        <v>14</v>
      </c>
      <c r="G4">
        <v>3.0917537749999999</v>
      </c>
      <c r="H4" s="30">
        <v>125.7024</v>
      </c>
      <c r="I4" s="30">
        <v>4.1591854440000002</v>
      </c>
      <c r="J4" s="58">
        <v>10.411128751218813</v>
      </c>
      <c r="K4" s="58">
        <v>291.54000000000002</v>
      </c>
    </row>
    <row r="5" spans="1:11" x14ac:dyDescent="0.2">
      <c r="A5">
        <v>4</v>
      </c>
      <c r="B5" t="s">
        <v>1063</v>
      </c>
      <c r="C5" t="s">
        <v>1058</v>
      </c>
      <c r="D5" t="s">
        <v>1059</v>
      </c>
      <c r="E5">
        <v>2</v>
      </c>
      <c r="F5" t="s">
        <v>1061</v>
      </c>
      <c r="G5">
        <v>3.0917537749999999</v>
      </c>
      <c r="H5" s="30">
        <v>125.82850000000001</v>
      </c>
      <c r="I5" s="30">
        <v>4.2147039959999999</v>
      </c>
      <c r="J5" s="58">
        <v>12.380926235165017</v>
      </c>
      <c r="K5" s="58">
        <v>302.33</v>
      </c>
    </row>
    <row r="6" spans="1:11" x14ac:dyDescent="0.2">
      <c r="A6">
        <v>5</v>
      </c>
      <c r="B6" t="s">
        <v>1064</v>
      </c>
      <c r="C6" t="s">
        <v>1058</v>
      </c>
      <c r="D6" t="s">
        <v>1059</v>
      </c>
      <c r="E6">
        <v>3</v>
      </c>
      <c r="F6" t="s">
        <v>14</v>
      </c>
      <c r="G6">
        <v>3.0917537749999999</v>
      </c>
      <c r="H6" s="30">
        <v>125.7024</v>
      </c>
      <c r="I6" s="30">
        <v>4.1591854440000002</v>
      </c>
      <c r="J6" s="58">
        <v>10.407981193509771</v>
      </c>
      <c r="K6" s="58">
        <v>307.23</v>
      </c>
    </row>
    <row r="7" spans="1:11" x14ac:dyDescent="0.2">
      <c r="A7">
        <v>6</v>
      </c>
      <c r="B7" t="s">
        <v>1065</v>
      </c>
      <c r="C7" t="s">
        <v>1058</v>
      </c>
      <c r="D7" t="s">
        <v>1059</v>
      </c>
      <c r="E7">
        <v>3</v>
      </c>
      <c r="F7" t="s">
        <v>1061</v>
      </c>
      <c r="G7">
        <v>3.0917537749999999</v>
      </c>
      <c r="H7" s="30">
        <v>125.82850000000001</v>
      </c>
      <c r="I7" s="30">
        <v>4.2147039959999999</v>
      </c>
      <c r="J7" s="58">
        <v>12.37761630541706</v>
      </c>
      <c r="K7" s="58">
        <v>338.42</v>
      </c>
    </row>
    <row r="8" spans="1:11" x14ac:dyDescent="0.2">
      <c r="A8">
        <v>7</v>
      </c>
      <c r="B8" t="s">
        <v>1066</v>
      </c>
      <c r="C8" t="s">
        <v>1058</v>
      </c>
      <c r="D8" t="s">
        <v>1059</v>
      </c>
      <c r="E8">
        <v>4</v>
      </c>
      <c r="F8" t="s">
        <v>14</v>
      </c>
      <c r="G8">
        <v>3.7056012090000001</v>
      </c>
      <c r="H8" s="30">
        <v>150.1232</v>
      </c>
      <c r="I8" s="30">
        <v>4.1591854440000002</v>
      </c>
      <c r="J8" s="58">
        <v>10.411973979837784</v>
      </c>
      <c r="K8" s="58">
        <v>345.4</v>
      </c>
    </row>
    <row r="9" spans="1:11" x14ac:dyDescent="0.2">
      <c r="A9">
        <v>8</v>
      </c>
      <c r="B9" t="s">
        <v>1067</v>
      </c>
      <c r="C9" t="s">
        <v>1058</v>
      </c>
      <c r="D9" t="s">
        <v>1059</v>
      </c>
      <c r="E9">
        <v>4</v>
      </c>
      <c r="F9" t="s">
        <v>1061</v>
      </c>
      <c r="G9">
        <v>3.7056012090000001</v>
      </c>
      <c r="H9" s="30">
        <v>150.27440000000001</v>
      </c>
      <c r="I9" s="30">
        <v>4.2147039959999999</v>
      </c>
      <c r="J9" s="58">
        <v>12.376396212169023</v>
      </c>
      <c r="K9" s="58">
        <v>397.01</v>
      </c>
    </row>
    <row r="10" spans="1:11" x14ac:dyDescent="0.2">
      <c r="A10">
        <v>9</v>
      </c>
      <c r="B10" t="s">
        <v>1068</v>
      </c>
      <c r="C10" t="s">
        <v>1069</v>
      </c>
      <c r="D10" t="s">
        <v>1070</v>
      </c>
      <c r="F10" t="s">
        <v>14</v>
      </c>
      <c r="G10">
        <v>1.1339509539999999</v>
      </c>
      <c r="H10" s="30">
        <v>38.441899999999997</v>
      </c>
      <c r="I10" s="30">
        <v>4.1591854440000002</v>
      </c>
      <c r="J10" s="58">
        <v>10.404537024494731</v>
      </c>
      <c r="K10" s="58">
        <v>264.14999999999998</v>
      </c>
    </row>
    <row r="11" spans="1:11" x14ac:dyDescent="0.2">
      <c r="A11">
        <v>10</v>
      </c>
      <c r="B11" t="s">
        <v>1071</v>
      </c>
      <c r="C11" t="s">
        <v>1069</v>
      </c>
      <c r="D11" t="s">
        <v>1070</v>
      </c>
      <c r="E11">
        <v>1</v>
      </c>
      <c r="F11" t="s">
        <v>1061</v>
      </c>
      <c r="G11">
        <v>1.6421703299999999</v>
      </c>
      <c r="H11" s="30">
        <v>66.833200000000005</v>
      </c>
      <c r="I11" s="30">
        <v>4.2147039959999999</v>
      </c>
      <c r="J11" s="58">
        <v>12.374950927438018</v>
      </c>
      <c r="K11" s="58">
        <v>273.02999999999997</v>
      </c>
    </row>
    <row r="12" spans="1:11" x14ac:dyDescent="0.2">
      <c r="A12">
        <v>11</v>
      </c>
      <c r="B12" t="s">
        <v>1072</v>
      </c>
      <c r="C12" t="s">
        <v>1069</v>
      </c>
      <c r="D12" t="s">
        <v>1070</v>
      </c>
      <c r="E12">
        <v>2</v>
      </c>
      <c r="F12" t="s">
        <v>14</v>
      </c>
      <c r="G12">
        <v>1.6421703299999999</v>
      </c>
      <c r="H12" s="30">
        <v>66.766199999999998</v>
      </c>
      <c r="I12" s="30">
        <v>4.1591854440000002</v>
      </c>
      <c r="J12" s="58">
        <v>10.407303927247755</v>
      </c>
      <c r="K12" s="58">
        <v>302.14999999999998</v>
      </c>
    </row>
    <row r="13" spans="1:11" x14ac:dyDescent="0.2">
      <c r="A13">
        <v>12</v>
      </c>
      <c r="B13" t="s">
        <v>1073</v>
      </c>
      <c r="C13" t="s">
        <v>1069</v>
      </c>
      <c r="D13" t="s">
        <v>1070</v>
      </c>
      <c r="E13">
        <v>2</v>
      </c>
      <c r="F13" t="s">
        <v>1061</v>
      </c>
      <c r="G13">
        <v>1.6421703299999999</v>
      </c>
      <c r="H13" s="30">
        <v>66.833200000000005</v>
      </c>
      <c r="I13" s="30">
        <v>4.2147039959999999</v>
      </c>
      <c r="J13" s="58">
        <v>12.381889506749072</v>
      </c>
      <c r="K13" s="58">
        <v>303.11</v>
      </c>
    </row>
    <row r="14" spans="1:11" x14ac:dyDescent="0.2">
      <c r="A14">
        <v>13</v>
      </c>
      <c r="B14" t="s">
        <v>1074</v>
      </c>
      <c r="C14" t="s">
        <v>1069</v>
      </c>
      <c r="D14" t="s">
        <v>1070</v>
      </c>
      <c r="E14">
        <v>3</v>
      </c>
      <c r="F14" t="s">
        <v>14</v>
      </c>
      <c r="G14">
        <v>1.6421703299999999</v>
      </c>
      <c r="H14" s="30">
        <v>66.766199999999998</v>
      </c>
      <c r="I14" s="30">
        <v>4.1591854440000002</v>
      </c>
      <c r="J14" s="58">
        <v>10.40415636953877</v>
      </c>
      <c r="K14" s="58">
        <v>317.83999999999997</v>
      </c>
    </row>
    <row r="15" spans="1:11" x14ac:dyDescent="0.2">
      <c r="A15">
        <v>14</v>
      </c>
      <c r="B15" t="s">
        <v>1075</v>
      </c>
      <c r="C15" t="s">
        <v>1069</v>
      </c>
      <c r="D15" t="s">
        <v>1070</v>
      </c>
      <c r="E15">
        <v>3</v>
      </c>
      <c r="F15" t="s">
        <v>1061</v>
      </c>
      <c r="G15">
        <v>1.6421703299999999</v>
      </c>
      <c r="H15" s="30">
        <v>66.833200000000005</v>
      </c>
      <c r="I15" s="30">
        <v>4.2147039959999999</v>
      </c>
      <c r="J15" s="58">
        <v>12.378579577001059</v>
      </c>
      <c r="K15" s="58">
        <v>339.2</v>
      </c>
    </row>
    <row r="16" spans="1:11" x14ac:dyDescent="0.2">
      <c r="A16">
        <v>15</v>
      </c>
      <c r="B16" t="s">
        <v>1076</v>
      </c>
      <c r="C16" t="s">
        <v>1069</v>
      </c>
      <c r="D16" t="s">
        <v>1070</v>
      </c>
      <c r="E16">
        <v>4</v>
      </c>
      <c r="F16" t="s">
        <v>14</v>
      </c>
      <c r="G16">
        <v>2.2560177640000001</v>
      </c>
      <c r="H16" s="30">
        <v>91.187100000000001</v>
      </c>
      <c r="I16" s="30">
        <v>4.1591854440000002</v>
      </c>
      <c r="J16" s="58">
        <v>10.408149155867749</v>
      </c>
      <c r="K16" s="58">
        <v>356.01</v>
      </c>
    </row>
    <row r="17" spans="1:11" x14ac:dyDescent="0.2">
      <c r="A17">
        <v>16</v>
      </c>
      <c r="B17" t="s">
        <v>1077</v>
      </c>
      <c r="C17" t="s">
        <v>1069</v>
      </c>
      <c r="D17" t="s">
        <v>1070</v>
      </c>
      <c r="E17">
        <v>4</v>
      </c>
      <c r="F17" t="s">
        <v>1061</v>
      </c>
      <c r="G17">
        <v>2.2560177640000001</v>
      </c>
      <c r="H17" s="30">
        <v>91.2791</v>
      </c>
      <c r="I17" s="30">
        <v>4.2147039959999999</v>
      </c>
      <c r="J17" s="58">
        <v>12.377359483753079</v>
      </c>
      <c r="K17" s="58">
        <v>397.79</v>
      </c>
    </row>
    <row r="18" spans="1:11" x14ac:dyDescent="0.2">
      <c r="A18">
        <v>17</v>
      </c>
      <c r="B18" t="s">
        <v>1078</v>
      </c>
      <c r="C18" t="s">
        <v>1079</v>
      </c>
      <c r="D18" t="s">
        <v>1080</v>
      </c>
      <c r="F18" t="s">
        <v>14</v>
      </c>
      <c r="G18">
        <v>1.402625558</v>
      </c>
      <c r="H18" s="30">
        <v>47.536799999999999</v>
      </c>
      <c r="I18" s="30">
        <v>4.1591854440000002</v>
      </c>
      <c r="J18" s="58">
        <v>10.411214244918755</v>
      </c>
      <c r="K18" s="58">
        <v>353.53</v>
      </c>
    </row>
    <row r="19" spans="1:11" x14ac:dyDescent="0.2">
      <c r="A19">
        <v>18</v>
      </c>
      <c r="B19" t="s">
        <v>1081</v>
      </c>
      <c r="C19" t="s">
        <v>1079</v>
      </c>
      <c r="D19" t="s">
        <v>1080</v>
      </c>
      <c r="E19">
        <v>1</v>
      </c>
      <c r="F19" t="s">
        <v>1061</v>
      </c>
      <c r="G19">
        <v>1.716566982</v>
      </c>
      <c r="H19" s="30">
        <v>67.251099999999994</v>
      </c>
      <c r="I19" s="30">
        <v>4.2147039959999999</v>
      </c>
      <c r="J19" s="58">
        <v>12.380324765225051</v>
      </c>
      <c r="K19" s="58">
        <v>349</v>
      </c>
    </row>
    <row r="20" spans="1:11" x14ac:dyDescent="0.2">
      <c r="A20">
        <v>19</v>
      </c>
      <c r="B20" t="s">
        <v>1082</v>
      </c>
      <c r="C20" t="s">
        <v>1079</v>
      </c>
      <c r="D20" t="s">
        <v>1080</v>
      </c>
      <c r="E20">
        <v>2</v>
      </c>
      <c r="F20" t="s">
        <v>14</v>
      </c>
      <c r="G20">
        <v>1.716566982</v>
      </c>
      <c r="H20" s="30">
        <v>67.181100000000001</v>
      </c>
      <c r="I20" s="30">
        <v>4.1591854440000002</v>
      </c>
      <c r="J20" s="58">
        <v>10.412474292440765</v>
      </c>
      <c r="K20" s="58">
        <v>382.74</v>
      </c>
    </row>
    <row r="21" spans="1:11" x14ac:dyDescent="0.2">
      <c r="A21">
        <v>20</v>
      </c>
      <c r="B21" t="s">
        <v>1083</v>
      </c>
      <c r="C21" t="s">
        <v>1079</v>
      </c>
      <c r="D21" t="s">
        <v>1080</v>
      </c>
      <c r="E21">
        <v>2</v>
      </c>
      <c r="F21" t="s">
        <v>1061</v>
      </c>
      <c r="G21">
        <v>1.716566982</v>
      </c>
      <c r="H21" s="30">
        <v>67.251099999999994</v>
      </c>
      <c r="I21" s="30">
        <v>4.2147039959999999</v>
      </c>
      <c r="J21" s="58">
        <v>12.378553799420043</v>
      </c>
      <c r="K21" s="58">
        <v>370.67</v>
      </c>
    </row>
    <row r="22" spans="1:11" x14ac:dyDescent="0.2">
      <c r="A22">
        <v>21</v>
      </c>
      <c r="B22" t="s">
        <v>1084</v>
      </c>
      <c r="C22" t="s">
        <v>1079</v>
      </c>
      <c r="D22" t="s">
        <v>1080</v>
      </c>
      <c r="E22">
        <v>3</v>
      </c>
      <c r="F22" t="s">
        <v>14</v>
      </c>
      <c r="G22">
        <v>1.716566982</v>
      </c>
      <c r="H22" s="30">
        <v>67.181100000000001</v>
      </c>
      <c r="I22" s="30">
        <v>4.1591854440000002</v>
      </c>
      <c r="J22" s="58">
        <v>10.409326734731779</v>
      </c>
      <c r="K22" s="58">
        <v>398.43</v>
      </c>
    </row>
    <row r="23" spans="1:11" x14ac:dyDescent="0.2">
      <c r="A23">
        <v>22</v>
      </c>
      <c r="B23" t="s">
        <v>1085</v>
      </c>
      <c r="C23" t="s">
        <v>1079</v>
      </c>
      <c r="D23" t="s">
        <v>1080</v>
      </c>
      <c r="E23">
        <v>3</v>
      </c>
      <c r="F23" t="s">
        <v>1061</v>
      </c>
      <c r="G23">
        <v>1.716566982</v>
      </c>
      <c r="H23" s="30">
        <v>67.251099999999994</v>
      </c>
      <c r="I23" s="30">
        <v>4.2147039959999999</v>
      </c>
      <c r="J23" s="58">
        <v>12.383716389214097</v>
      </c>
      <c r="K23" s="58">
        <v>416.1</v>
      </c>
    </row>
    <row r="24" spans="1:11" x14ac:dyDescent="0.2">
      <c r="A24">
        <v>23</v>
      </c>
      <c r="B24" t="s">
        <v>1086</v>
      </c>
      <c r="C24" t="s">
        <v>1079</v>
      </c>
      <c r="D24" t="s">
        <v>1080</v>
      </c>
      <c r="E24">
        <v>4</v>
      </c>
      <c r="F24" t="s">
        <v>14</v>
      </c>
      <c r="G24">
        <v>2.330414416</v>
      </c>
      <c r="H24" s="30">
        <v>91.601900000000001</v>
      </c>
      <c r="I24" s="30">
        <v>4.1591854440000002</v>
      </c>
      <c r="J24" s="58">
        <v>10.403319521059744</v>
      </c>
      <c r="K24" s="58">
        <v>436.59</v>
      </c>
    </row>
    <row r="25" spans="1:11" x14ac:dyDescent="0.2">
      <c r="A25">
        <v>24</v>
      </c>
      <c r="B25" t="s">
        <v>1087</v>
      </c>
      <c r="C25" t="s">
        <v>1079</v>
      </c>
      <c r="D25" t="s">
        <v>1080</v>
      </c>
      <c r="E25">
        <v>4</v>
      </c>
      <c r="F25" t="s">
        <v>1061</v>
      </c>
      <c r="G25">
        <v>2.330414416</v>
      </c>
      <c r="H25" s="30">
        <v>91.697000000000003</v>
      </c>
      <c r="I25" s="30">
        <v>4.2147039959999999</v>
      </c>
      <c r="J25" s="58">
        <v>12.38308453019101</v>
      </c>
      <c r="K25" s="58">
        <v>498.14</v>
      </c>
    </row>
    <row r="26" spans="1:11" x14ac:dyDescent="0.2">
      <c r="A26">
        <v>25</v>
      </c>
      <c r="B26" t="s">
        <v>1088</v>
      </c>
      <c r="C26" t="s">
        <v>1089</v>
      </c>
      <c r="D26" t="s">
        <v>1090</v>
      </c>
      <c r="F26" t="s">
        <v>14</v>
      </c>
      <c r="G26">
        <v>0.46678594200000001</v>
      </c>
      <c r="H26" s="30">
        <v>15.8527</v>
      </c>
      <c r="I26" s="30">
        <v>4.1591854440000002</v>
      </c>
      <c r="J26" s="58">
        <v>10.412243237699771</v>
      </c>
      <c r="K26" s="58">
        <v>395.79</v>
      </c>
    </row>
    <row r="27" spans="1:11" x14ac:dyDescent="0.2">
      <c r="A27">
        <v>26</v>
      </c>
      <c r="B27" t="s">
        <v>1091</v>
      </c>
      <c r="C27" t="s">
        <v>1089</v>
      </c>
      <c r="D27" t="s">
        <v>1090</v>
      </c>
      <c r="E27">
        <v>1</v>
      </c>
      <c r="F27" t="s">
        <v>1061</v>
      </c>
      <c r="G27">
        <v>1.1222493280000001</v>
      </c>
      <c r="H27" s="30">
        <v>43.540700000000001</v>
      </c>
      <c r="I27" s="30">
        <v>4.2147039959999999</v>
      </c>
      <c r="J27" s="58">
        <v>12.381931400590073</v>
      </c>
      <c r="K27" s="58">
        <v>414.56</v>
      </c>
    </row>
    <row r="28" spans="1:11" x14ac:dyDescent="0.2">
      <c r="A28">
        <v>27</v>
      </c>
      <c r="B28" t="s">
        <v>1092</v>
      </c>
      <c r="C28" t="s">
        <v>1089</v>
      </c>
      <c r="D28" t="s">
        <v>1090</v>
      </c>
      <c r="E28">
        <v>2</v>
      </c>
      <c r="F28" t="s">
        <v>14</v>
      </c>
      <c r="G28">
        <v>1.1222493280000001</v>
      </c>
      <c r="H28" s="30">
        <v>43.494900000000001</v>
      </c>
      <c r="I28" s="30">
        <v>4.1591854440000002</v>
      </c>
      <c r="J28" s="58">
        <v>10.404766806068823</v>
      </c>
      <c r="K28" s="58">
        <v>433.23</v>
      </c>
    </row>
    <row r="29" spans="1:11" x14ac:dyDescent="0.2">
      <c r="A29">
        <v>28</v>
      </c>
      <c r="B29" t="s">
        <v>1093</v>
      </c>
      <c r="C29" t="s">
        <v>1089</v>
      </c>
      <c r="D29" t="s">
        <v>1090</v>
      </c>
      <c r="E29">
        <v>2</v>
      </c>
      <c r="F29" t="s">
        <v>1061</v>
      </c>
      <c r="G29">
        <v>1.1222493280000001</v>
      </c>
      <c r="H29" s="30">
        <v>43.540700000000001</v>
      </c>
      <c r="I29" s="30">
        <v>4.2147039959999999</v>
      </c>
      <c r="J29" s="58">
        <v>12.380631486736998</v>
      </c>
      <c r="K29" s="58">
        <v>433.15</v>
      </c>
    </row>
    <row r="30" spans="1:11" x14ac:dyDescent="0.2">
      <c r="A30">
        <v>29</v>
      </c>
      <c r="B30" t="s">
        <v>1094</v>
      </c>
      <c r="C30" t="s">
        <v>1089</v>
      </c>
      <c r="D30" t="s">
        <v>1090</v>
      </c>
      <c r="E30">
        <v>3</v>
      </c>
      <c r="F30" t="s">
        <v>14</v>
      </c>
      <c r="G30">
        <v>1.1222493280000001</v>
      </c>
      <c r="H30" s="30">
        <v>43.494900000000001</v>
      </c>
      <c r="I30" s="30">
        <v>4.1591854440000002</v>
      </c>
      <c r="J30" s="58">
        <v>10.411619248359772</v>
      </c>
      <c r="K30" s="58">
        <v>448.93</v>
      </c>
    </row>
    <row r="31" spans="1:11" x14ac:dyDescent="0.2">
      <c r="A31">
        <v>30</v>
      </c>
      <c r="B31" t="s">
        <v>1095</v>
      </c>
      <c r="C31" t="s">
        <v>1089</v>
      </c>
      <c r="D31" t="s">
        <v>1090</v>
      </c>
      <c r="E31">
        <v>3</v>
      </c>
      <c r="F31" t="s">
        <v>1061</v>
      </c>
      <c r="G31">
        <v>1.1222493280000001</v>
      </c>
      <c r="H31" s="30">
        <v>43.540700000000001</v>
      </c>
      <c r="I31" s="30">
        <v>4.2147039959999999</v>
      </c>
      <c r="J31" s="58">
        <v>12.383987669880067</v>
      </c>
      <c r="K31" s="58">
        <v>471.68</v>
      </c>
    </row>
    <row r="32" spans="1:11" x14ac:dyDescent="0.2">
      <c r="A32">
        <v>31</v>
      </c>
      <c r="B32" t="s">
        <v>1096</v>
      </c>
      <c r="C32" t="s">
        <v>1089</v>
      </c>
      <c r="D32" t="s">
        <v>1090</v>
      </c>
      <c r="E32">
        <v>4</v>
      </c>
      <c r="F32" t="s">
        <v>14</v>
      </c>
      <c r="G32">
        <v>1.7360967629999999</v>
      </c>
      <c r="H32" s="30">
        <v>67.915700000000001</v>
      </c>
      <c r="I32" s="30">
        <v>4.1591854440000002</v>
      </c>
      <c r="J32" s="58">
        <v>10.40561203468876</v>
      </c>
      <c r="K32" s="58">
        <v>487.09</v>
      </c>
    </row>
    <row r="33" spans="1:11" x14ac:dyDescent="0.2">
      <c r="A33">
        <v>32</v>
      </c>
      <c r="B33" t="s">
        <v>1097</v>
      </c>
      <c r="C33" t="s">
        <v>1089</v>
      </c>
      <c r="D33" t="s">
        <v>1090</v>
      </c>
      <c r="E33">
        <v>4</v>
      </c>
      <c r="F33" t="s">
        <v>1061</v>
      </c>
      <c r="G33">
        <v>1.7360967629999999</v>
      </c>
      <c r="H33" s="30">
        <v>67.986599999999996</v>
      </c>
      <c r="I33" s="30">
        <v>4.2147039959999999</v>
      </c>
      <c r="J33" s="58">
        <v>12.377264140543044</v>
      </c>
      <c r="K33" s="58">
        <v>536.30999999999995</v>
      </c>
    </row>
    <row r="34" spans="1:11" x14ac:dyDescent="0.2">
      <c r="A34">
        <v>33</v>
      </c>
      <c r="B34" t="s">
        <v>1098</v>
      </c>
      <c r="C34" t="s">
        <v>1099</v>
      </c>
      <c r="D34" t="s">
        <v>1100</v>
      </c>
      <c r="F34" t="s">
        <v>14</v>
      </c>
      <c r="G34">
        <v>0.37814394000000001</v>
      </c>
      <c r="H34" s="30">
        <v>12.856299999999999</v>
      </c>
      <c r="I34" s="30">
        <v>4.1591854440000002</v>
      </c>
      <c r="J34" s="58">
        <v>10.404419993567773</v>
      </c>
      <c r="K34" s="58">
        <v>454.29</v>
      </c>
    </row>
    <row r="35" spans="1:11" x14ac:dyDescent="0.2">
      <c r="A35">
        <v>34</v>
      </c>
      <c r="B35" t="s">
        <v>1101</v>
      </c>
      <c r="C35" t="s">
        <v>1099</v>
      </c>
      <c r="D35" t="s">
        <v>1100</v>
      </c>
      <c r="E35">
        <v>1</v>
      </c>
      <c r="F35" t="s">
        <v>1061</v>
      </c>
      <c r="G35">
        <v>1.0154517169999999</v>
      </c>
      <c r="H35" s="30">
        <v>39.563600000000001</v>
      </c>
      <c r="I35" s="30">
        <v>4.2147039959999999</v>
      </c>
      <c r="J35" s="58">
        <v>12.376629504049045</v>
      </c>
      <c r="K35" s="58">
        <v>499.34</v>
      </c>
    </row>
    <row r="36" spans="1:11" x14ac:dyDescent="0.2">
      <c r="A36">
        <v>35</v>
      </c>
      <c r="B36" t="s">
        <v>1102</v>
      </c>
      <c r="C36" t="s">
        <v>1099</v>
      </c>
      <c r="D36" t="s">
        <v>1100</v>
      </c>
      <c r="E36">
        <v>2</v>
      </c>
      <c r="F36" t="s">
        <v>14</v>
      </c>
      <c r="G36">
        <v>1.0154517169999999</v>
      </c>
      <c r="H36" s="30">
        <v>39.522199999999998</v>
      </c>
      <c r="I36" s="30">
        <v>4.1591854440000002</v>
      </c>
      <c r="J36" s="58">
        <v>10.409191244721784</v>
      </c>
      <c r="K36" s="58">
        <v>505.27</v>
      </c>
    </row>
    <row r="37" spans="1:11" x14ac:dyDescent="0.2">
      <c r="A37">
        <v>36</v>
      </c>
      <c r="B37" t="s">
        <v>1103</v>
      </c>
      <c r="C37" t="s">
        <v>1099</v>
      </c>
      <c r="D37" t="s">
        <v>1100</v>
      </c>
      <c r="E37">
        <v>2</v>
      </c>
      <c r="F37" t="s">
        <v>1061</v>
      </c>
      <c r="G37">
        <v>1.0154517169999999</v>
      </c>
      <c r="H37" s="30">
        <v>39.563600000000001</v>
      </c>
      <c r="I37" s="30">
        <v>4.2147039959999999</v>
      </c>
      <c r="J37" s="58">
        <v>12.375651092443032</v>
      </c>
      <c r="K37" s="58">
        <v>508.12</v>
      </c>
    </row>
    <row r="38" spans="1:11" x14ac:dyDescent="0.2">
      <c r="A38">
        <v>37</v>
      </c>
      <c r="B38" t="s">
        <v>1104</v>
      </c>
      <c r="C38" t="s">
        <v>1099</v>
      </c>
      <c r="D38" t="s">
        <v>1100</v>
      </c>
      <c r="E38">
        <v>3</v>
      </c>
      <c r="F38" t="s">
        <v>14</v>
      </c>
      <c r="G38">
        <v>1.0154517169999999</v>
      </c>
      <c r="H38" s="30">
        <v>39.522199999999998</v>
      </c>
      <c r="I38" s="30">
        <v>4.1591854440000002</v>
      </c>
      <c r="J38" s="58">
        <v>10.406043687012799</v>
      </c>
      <c r="K38" s="58">
        <v>520.96</v>
      </c>
    </row>
    <row r="39" spans="1:11" x14ac:dyDescent="0.2">
      <c r="A39">
        <v>38</v>
      </c>
      <c r="B39" t="s">
        <v>1105</v>
      </c>
      <c r="C39" t="s">
        <v>1099</v>
      </c>
      <c r="D39" t="s">
        <v>1100</v>
      </c>
      <c r="E39">
        <v>3</v>
      </c>
      <c r="F39" t="s">
        <v>1061</v>
      </c>
      <c r="G39">
        <v>1.0154517169999999</v>
      </c>
      <c r="H39" s="30">
        <v>39.563600000000001</v>
      </c>
      <c r="I39" s="30">
        <v>4.2147039959999999</v>
      </c>
      <c r="J39" s="58">
        <v>12.378707904638073</v>
      </c>
      <c r="K39" s="58">
        <v>544.52</v>
      </c>
    </row>
    <row r="40" spans="1:11" x14ac:dyDescent="0.2">
      <c r="A40">
        <v>39</v>
      </c>
      <c r="B40" t="s">
        <v>1106</v>
      </c>
      <c r="C40" t="s">
        <v>1099</v>
      </c>
      <c r="D40" t="s">
        <v>1100</v>
      </c>
      <c r="E40">
        <v>4</v>
      </c>
      <c r="F40" t="s">
        <v>14</v>
      </c>
      <c r="G40">
        <v>1.6292991509999999</v>
      </c>
      <c r="H40" s="30">
        <v>63.942999999999998</v>
      </c>
      <c r="I40" s="30">
        <v>4.1591854440000002</v>
      </c>
      <c r="J40" s="58">
        <v>10.410036473340812</v>
      </c>
      <c r="K40" s="58">
        <v>559.13</v>
      </c>
    </row>
    <row r="41" spans="1:11" x14ac:dyDescent="0.2">
      <c r="A41">
        <v>40</v>
      </c>
      <c r="B41" t="s">
        <v>1107</v>
      </c>
      <c r="C41" t="s">
        <v>1099</v>
      </c>
      <c r="D41" t="s">
        <v>1100</v>
      </c>
      <c r="E41">
        <v>4</v>
      </c>
      <c r="F41" t="s">
        <v>1061</v>
      </c>
      <c r="G41">
        <v>1.6292991509999999</v>
      </c>
      <c r="H41" s="30">
        <v>64.009500000000003</v>
      </c>
      <c r="I41" s="30">
        <v>4.2147039959999999</v>
      </c>
      <c r="J41" s="58">
        <v>12.377379809702116</v>
      </c>
      <c r="K41" s="58">
        <v>617.44000000000005</v>
      </c>
    </row>
    <row r="42" spans="1:11" x14ac:dyDescent="0.2">
      <c r="A42">
        <v>41</v>
      </c>
      <c r="B42" t="s">
        <v>1108</v>
      </c>
      <c r="C42" t="s">
        <v>1109</v>
      </c>
      <c r="D42" t="s">
        <v>1110</v>
      </c>
      <c r="F42" t="s">
        <v>14</v>
      </c>
      <c r="G42">
        <v>0.36379827999999997</v>
      </c>
      <c r="H42" s="30">
        <v>12.3437</v>
      </c>
      <c r="I42" s="30">
        <v>4.1591854440000002</v>
      </c>
      <c r="J42" s="58">
        <v>10.405609871056742</v>
      </c>
      <c r="K42" s="58">
        <v>561.88</v>
      </c>
    </row>
    <row r="43" spans="1:11" x14ac:dyDescent="0.2">
      <c r="A43">
        <v>42</v>
      </c>
      <c r="B43" t="s">
        <v>1111</v>
      </c>
      <c r="C43" t="s">
        <v>1109</v>
      </c>
      <c r="D43" t="s">
        <v>1110</v>
      </c>
      <c r="E43">
        <v>1</v>
      </c>
      <c r="F43" t="s">
        <v>1061</v>
      </c>
      <c r="G43">
        <v>0.77326338800000005</v>
      </c>
      <c r="H43" s="30">
        <v>29.973600000000001</v>
      </c>
      <c r="I43" s="30">
        <v>4.2147039959999999</v>
      </c>
      <c r="J43" s="58">
        <v>12.375744140922048</v>
      </c>
      <c r="K43" s="58">
        <v>554.65</v>
      </c>
    </row>
    <row r="44" spans="1:11" x14ac:dyDescent="0.2">
      <c r="A44">
        <v>43</v>
      </c>
      <c r="B44" t="s">
        <v>1112</v>
      </c>
      <c r="C44" t="s">
        <v>1109</v>
      </c>
      <c r="D44" t="s">
        <v>1110</v>
      </c>
      <c r="E44">
        <v>2</v>
      </c>
      <c r="F44" t="s">
        <v>14</v>
      </c>
      <c r="G44">
        <v>0.77326338800000005</v>
      </c>
      <c r="H44" s="30">
        <v>29.9421</v>
      </c>
      <c r="I44" s="30">
        <v>4.1591854440000002</v>
      </c>
      <c r="J44" s="58">
        <v>10.408851768487795</v>
      </c>
      <c r="K44" s="58" t="s">
        <v>1362</v>
      </c>
    </row>
    <row r="45" spans="1:11" x14ac:dyDescent="0.2">
      <c r="A45">
        <v>44</v>
      </c>
      <c r="B45" t="s">
        <v>1113</v>
      </c>
      <c r="C45" t="s">
        <v>1109</v>
      </c>
      <c r="D45" t="s">
        <v>1110</v>
      </c>
      <c r="E45">
        <v>2</v>
      </c>
      <c r="F45" t="s">
        <v>1061</v>
      </c>
      <c r="G45">
        <v>0.77326338800000005</v>
      </c>
      <c r="H45" s="30">
        <v>29.973600000000001</v>
      </c>
      <c r="I45" s="30">
        <v>4.2147039959999999</v>
      </c>
      <c r="J45" s="58">
        <v>12.375277178384064</v>
      </c>
      <c r="K45" s="58" t="s">
        <v>1363</v>
      </c>
    </row>
    <row r="46" spans="1:11" x14ac:dyDescent="0.2">
      <c r="A46">
        <v>45</v>
      </c>
      <c r="B46" t="s">
        <v>1114</v>
      </c>
      <c r="C46" t="s">
        <v>1109</v>
      </c>
      <c r="D46" t="s">
        <v>1110</v>
      </c>
      <c r="E46">
        <v>3</v>
      </c>
      <c r="F46" t="s">
        <v>14</v>
      </c>
      <c r="G46">
        <v>0.77326338800000005</v>
      </c>
      <c r="H46" s="30">
        <v>29.9421</v>
      </c>
      <c r="I46" s="30">
        <v>4.1591854440000002</v>
      </c>
      <c r="J46" s="58">
        <v>10.40570421077881</v>
      </c>
      <c r="K46" s="58" t="s">
        <v>1364</v>
      </c>
    </row>
    <row r="47" spans="1:11" x14ac:dyDescent="0.2">
      <c r="A47">
        <v>46</v>
      </c>
      <c r="B47" t="s">
        <v>1115</v>
      </c>
      <c r="C47" t="s">
        <v>1109</v>
      </c>
      <c r="D47" t="s">
        <v>1110</v>
      </c>
      <c r="E47">
        <v>3</v>
      </c>
      <c r="F47" t="s">
        <v>1061</v>
      </c>
      <c r="G47">
        <v>0.77326338800000005</v>
      </c>
      <c r="H47" s="30">
        <v>29.973600000000001</v>
      </c>
      <c r="I47" s="30">
        <v>4.2147039959999999</v>
      </c>
      <c r="J47" s="58">
        <v>12.379490129023107</v>
      </c>
      <c r="K47" s="58" t="s">
        <v>1365</v>
      </c>
    </row>
    <row r="48" spans="1:11" x14ac:dyDescent="0.2">
      <c r="A48">
        <v>47</v>
      </c>
      <c r="B48" t="s">
        <v>1116</v>
      </c>
      <c r="C48" t="s">
        <v>1109</v>
      </c>
      <c r="D48" t="s">
        <v>1110</v>
      </c>
      <c r="E48">
        <v>4</v>
      </c>
      <c r="F48" t="s">
        <v>14</v>
      </c>
      <c r="G48">
        <v>1.3871108219999999</v>
      </c>
      <c r="H48" s="30">
        <v>54.362900000000003</v>
      </c>
      <c r="I48" s="30">
        <v>4.1591854440000002</v>
      </c>
      <c r="J48" s="58">
        <v>10.409696997107732</v>
      </c>
      <c r="K48" s="58" t="s">
        <v>1366</v>
      </c>
    </row>
    <row r="49" spans="1:11" x14ac:dyDescent="0.2">
      <c r="A49">
        <v>48</v>
      </c>
      <c r="B49" t="s">
        <v>1117</v>
      </c>
      <c r="C49" t="s">
        <v>1109</v>
      </c>
      <c r="D49" t="s">
        <v>1110</v>
      </c>
      <c r="E49">
        <v>4</v>
      </c>
      <c r="F49" t="s">
        <v>1061</v>
      </c>
      <c r="G49">
        <v>1.3871108219999999</v>
      </c>
      <c r="H49" s="30">
        <v>54.419499999999999</v>
      </c>
      <c r="I49" s="30">
        <v>4.2147039959999999</v>
      </c>
      <c r="J49" s="58">
        <v>12.379641583382973</v>
      </c>
      <c r="K49" s="58" t="s">
        <v>1367</v>
      </c>
    </row>
    <row r="50" spans="1:11" x14ac:dyDescent="0.2">
      <c r="A50">
        <v>49</v>
      </c>
      <c r="B50" t="s">
        <v>1118</v>
      </c>
      <c r="C50" t="s">
        <v>1119</v>
      </c>
      <c r="D50" t="s">
        <v>1120</v>
      </c>
      <c r="F50" t="s">
        <v>14</v>
      </c>
      <c r="G50">
        <v>0.122482013</v>
      </c>
      <c r="H50" s="30">
        <v>4.1505999999999998</v>
      </c>
      <c r="I50" s="30">
        <v>4.1591854440000002</v>
      </c>
      <c r="J50" s="58">
        <v>10.410349517655833</v>
      </c>
      <c r="K50" s="58" t="s">
        <v>1368</v>
      </c>
    </row>
    <row r="51" spans="1:11" x14ac:dyDescent="0.2">
      <c r="A51">
        <v>50</v>
      </c>
      <c r="B51" t="s">
        <v>1121</v>
      </c>
      <c r="C51" t="s">
        <v>1119</v>
      </c>
      <c r="D51" t="s">
        <v>1120</v>
      </c>
      <c r="E51">
        <v>1</v>
      </c>
      <c r="F51" t="s">
        <v>1061</v>
      </c>
      <c r="G51">
        <v>0.54379122800000002</v>
      </c>
      <c r="H51" s="30">
        <v>20.962700000000002</v>
      </c>
      <c r="I51" s="30">
        <v>4.2147039959999999</v>
      </c>
      <c r="J51" s="58">
        <v>12.377613006781981</v>
      </c>
      <c r="K51" s="58" t="s">
        <v>1369</v>
      </c>
    </row>
    <row r="52" spans="1:11" x14ac:dyDescent="0.2">
      <c r="A52">
        <v>51</v>
      </c>
      <c r="B52" t="s">
        <v>1122</v>
      </c>
      <c r="C52" t="s">
        <v>1119</v>
      </c>
      <c r="D52" t="s">
        <v>1120</v>
      </c>
      <c r="E52">
        <v>2</v>
      </c>
      <c r="F52" t="s">
        <v>14</v>
      </c>
      <c r="G52">
        <v>0.54379122800000002</v>
      </c>
      <c r="H52" s="30">
        <v>20.9405</v>
      </c>
      <c r="I52" s="30">
        <v>4.1591854440000002</v>
      </c>
      <c r="J52" s="58">
        <v>10.410538552410786</v>
      </c>
      <c r="K52" s="58" t="s">
        <v>1370</v>
      </c>
    </row>
    <row r="53" spans="1:11" x14ac:dyDescent="0.2">
      <c r="A53">
        <v>52</v>
      </c>
      <c r="B53" t="s">
        <v>1123</v>
      </c>
      <c r="C53" t="s">
        <v>1119</v>
      </c>
      <c r="D53" t="s">
        <v>1120</v>
      </c>
      <c r="E53">
        <v>2</v>
      </c>
      <c r="F53" t="s">
        <v>1061</v>
      </c>
      <c r="G53">
        <v>0.54379122800000002</v>
      </c>
      <c r="H53" s="30">
        <v>20.962700000000002</v>
      </c>
      <c r="I53" s="30">
        <v>4.2147039959999999</v>
      </c>
      <c r="J53" s="58">
        <v>12.377368817503108</v>
      </c>
      <c r="K53" s="58" t="s">
        <v>1371</v>
      </c>
    </row>
    <row r="54" spans="1:11" x14ac:dyDescent="0.2">
      <c r="A54">
        <v>53</v>
      </c>
      <c r="B54" t="s">
        <v>1124</v>
      </c>
      <c r="C54" t="s">
        <v>1119</v>
      </c>
      <c r="D54" t="s">
        <v>1120</v>
      </c>
      <c r="E54">
        <v>3</v>
      </c>
      <c r="F54" t="s">
        <v>14</v>
      </c>
      <c r="G54">
        <v>0.54379122800000002</v>
      </c>
      <c r="H54" s="30">
        <v>20.9405</v>
      </c>
      <c r="I54" s="30">
        <v>4.1591854440000002</v>
      </c>
      <c r="J54" s="58">
        <v>10.407390994701801</v>
      </c>
      <c r="K54" s="58" t="s">
        <v>1372</v>
      </c>
    </row>
    <row r="55" spans="1:11" x14ac:dyDescent="0.2">
      <c r="A55">
        <v>54</v>
      </c>
      <c r="B55" t="s">
        <v>1125</v>
      </c>
      <c r="C55" t="s">
        <v>1119</v>
      </c>
      <c r="D55" t="s">
        <v>1120</v>
      </c>
      <c r="E55">
        <v>3</v>
      </c>
      <c r="F55" t="s">
        <v>1061</v>
      </c>
      <c r="G55">
        <v>0.54379122800000002</v>
      </c>
      <c r="H55" s="30">
        <v>20.962700000000002</v>
      </c>
      <c r="I55" s="30">
        <v>4.2147039959999999</v>
      </c>
      <c r="J55" s="58">
        <v>12.382152840955083</v>
      </c>
      <c r="K55" s="58" t="s">
        <v>1373</v>
      </c>
    </row>
    <row r="56" spans="1:11" x14ac:dyDescent="0.2">
      <c r="A56">
        <v>55</v>
      </c>
      <c r="B56" t="s">
        <v>1126</v>
      </c>
      <c r="C56" t="s">
        <v>1119</v>
      </c>
      <c r="D56" t="s">
        <v>1120</v>
      </c>
      <c r="E56">
        <v>4</v>
      </c>
      <c r="F56" t="s">
        <v>14</v>
      </c>
      <c r="G56">
        <v>1.1576386620000001</v>
      </c>
      <c r="H56" s="30">
        <v>45.3613</v>
      </c>
      <c r="I56" s="30">
        <v>4.1591854440000002</v>
      </c>
      <c r="J56" s="58">
        <v>10.4113837810297</v>
      </c>
      <c r="K56" s="58" t="s">
        <v>1374</v>
      </c>
    </row>
    <row r="57" spans="1:11" x14ac:dyDescent="0.2">
      <c r="A57">
        <v>56</v>
      </c>
      <c r="B57" t="s">
        <v>1127</v>
      </c>
      <c r="C57" t="s">
        <v>1119</v>
      </c>
      <c r="D57" t="s">
        <v>1120</v>
      </c>
      <c r="E57">
        <v>4</v>
      </c>
      <c r="F57" t="s">
        <v>1061</v>
      </c>
      <c r="G57">
        <v>1.1576386620000001</v>
      </c>
      <c r="H57" s="30">
        <v>45.4086</v>
      </c>
      <c r="I57" s="30">
        <v>4.2147039959999999</v>
      </c>
      <c r="J57" s="58">
        <v>12.379456040391002</v>
      </c>
      <c r="K57" s="58" t="s">
        <v>1375</v>
      </c>
    </row>
    <row r="58" spans="1:11" x14ac:dyDescent="0.2">
      <c r="A58">
        <v>57</v>
      </c>
      <c r="B58" t="s">
        <v>1128</v>
      </c>
      <c r="C58" t="s">
        <v>1129</v>
      </c>
      <c r="D58" t="s">
        <v>1130</v>
      </c>
      <c r="F58" t="s">
        <v>14</v>
      </c>
      <c r="G58">
        <v>0.23446254</v>
      </c>
      <c r="H58" s="30">
        <v>7.9454000000000002</v>
      </c>
      <c r="I58" s="30">
        <v>4.1591854440000002</v>
      </c>
      <c r="J58" s="58">
        <v>10.403241356039745</v>
      </c>
      <c r="K58" s="58" t="s">
        <v>1376</v>
      </c>
    </row>
    <row r="59" spans="1:11" x14ac:dyDescent="0.2">
      <c r="A59">
        <v>58</v>
      </c>
      <c r="B59" t="s">
        <v>1131</v>
      </c>
      <c r="C59" t="s">
        <v>1132</v>
      </c>
      <c r="F59" t="s">
        <v>14</v>
      </c>
      <c r="G59">
        <v>0</v>
      </c>
      <c r="H59" s="30">
        <v>0</v>
      </c>
      <c r="I59" s="30">
        <v>0</v>
      </c>
      <c r="J59" s="58">
        <v>-7.7903056700279194E-4</v>
      </c>
      <c r="K59" s="58" t="s">
        <v>1377</v>
      </c>
    </row>
    <row r="60" spans="1:11" x14ac:dyDescent="0.2">
      <c r="A60">
        <v>59</v>
      </c>
      <c r="B60" t="s">
        <v>1210</v>
      </c>
      <c r="C60" t="s">
        <v>1211</v>
      </c>
      <c r="D60" t="s">
        <v>1100</v>
      </c>
      <c r="F60" t="s">
        <v>14</v>
      </c>
      <c r="G60">
        <v>0.37814394000000001</v>
      </c>
      <c r="H60" s="30">
        <v>12.856299999999999</v>
      </c>
      <c r="I60" s="30">
        <v>4.1591854440000002</v>
      </c>
      <c r="J60" s="58">
        <v>10.409085649209816</v>
      </c>
      <c r="K60" s="58" t="s">
        <v>1378</v>
      </c>
    </row>
    <row r="61" spans="1:11" x14ac:dyDescent="0.2">
      <c r="A61">
        <v>60</v>
      </c>
      <c r="B61" t="s">
        <v>1212</v>
      </c>
      <c r="C61" t="s">
        <v>1213</v>
      </c>
      <c r="D61" t="s">
        <v>1110</v>
      </c>
      <c r="F61" t="s">
        <v>14</v>
      </c>
      <c r="G61">
        <v>0.36379827999999997</v>
      </c>
      <c r="H61" s="30">
        <v>12.3437</v>
      </c>
      <c r="I61" s="30">
        <v>4.1591854440000002</v>
      </c>
      <c r="J61" s="58">
        <v>10.40680448615875</v>
      </c>
      <c r="K61" s="58" t="s">
        <v>1379</v>
      </c>
    </row>
    <row r="62" spans="1:11" x14ac:dyDescent="0.2">
      <c r="A62">
        <v>61</v>
      </c>
      <c r="B62" t="s">
        <v>1214</v>
      </c>
      <c r="C62" t="s">
        <v>1215</v>
      </c>
      <c r="D62" t="s">
        <v>1120</v>
      </c>
      <c r="F62" t="s">
        <v>14</v>
      </c>
      <c r="G62">
        <v>0.122482013</v>
      </c>
      <c r="H62" s="30">
        <v>4.1505999999999998</v>
      </c>
      <c r="I62" s="30">
        <v>4.1591854440000002</v>
      </c>
      <c r="J62" s="58">
        <v>10.408935772959795</v>
      </c>
      <c r="K62" s="58" t="s">
        <v>1380</v>
      </c>
    </row>
    <row r="63" spans="1:11" x14ac:dyDescent="0.2"/>
  </sheetData>
  <phoneticPr fontId="10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48091-C907-4409-9E35-0B839F511E57}">
  <sheetPr>
    <tabColor theme="2" tint="-9.9978637043366805E-2"/>
  </sheetPr>
  <dimension ref="A1:H43"/>
  <sheetViews>
    <sheetView showGridLines="0" workbookViewId="0">
      <selection activeCell="D43" sqref="D43"/>
    </sheetView>
  </sheetViews>
  <sheetFormatPr baseColWidth="10" defaultColWidth="0" defaultRowHeight="15" zeroHeight="1" x14ac:dyDescent="0.2"/>
  <cols>
    <col min="1" max="1" width="13.83203125" bestFit="1" customWidth="1"/>
    <col min="2" max="2" width="10.83203125" customWidth="1"/>
    <col min="3" max="3" width="10.33203125" customWidth="1"/>
    <col min="4" max="7" width="8.83203125" customWidth="1"/>
    <col min="8" max="8" width="14.1640625" customWidth="1"/>
    <col min="9" max="9" width="8.83203125" hidden="1" customWidth="1"/>
    <col min="10" max="16384" width="8.83203125" hidden="1"/>
  </cols>
  <sheetData>
    <row r="1" spans="1:8" x14ac:dyDescent="0.2">
      <c r="A1" t="s">
        <v>1314</v>
      </c>
      <c r="B1" t="s">
        <v>1234</v>
      </c>
      <c r="C1" t="s">
        <v>1235</v>
      </c>
      <c r="D1" t="s">
        <v>1236</v>
      </c>
      <c r="E1" t="s">
        <v>1237</v>
      </c>
      <c r="F1" t="s">
        <v>1238</v>
      </c>
      <c r="G1" t="s">
        <v>1239</v>
      </c>
      <c r="H1" t="s">
        <v>1240</v>
      </c>
    </row>
    <row r="2" spans="1:8" x14ac:dyDescent="0.2">
      <c r="A2" t="s">
        <v>1241</v>
      </c>
      <c r="B2" s="33">
        <v>2.9600000000000001E-2</v>
      </c>
      <c r="C2" s="33">
        <v>1.55E-2</v>
      </c>
      <c r="D2" s="33">
        <f>0.85*B2+0.15*C2</f>
        <v>2.7485000000000002E-2</v>
      </c>
      <c r="E2" s="33">
        <f t="shared" ref="E2:E8" si="0">0.75*B2+0.25*C2</f>
        <v>2.6075000000000001E-2</v>
      </c>
      <c r="F2" s="33">
        <f>0.9*B2+0.1*C2</f>
        <v>2.819E-2</v>
      </c>
      <c r="G2" s="33">
        <f>C2</f>
        <v>1.55E-2</v>
      </c>
      <c r="H2" s="33">
        <v>2.5000000000000001E-2</v>
      </c>
    </row>
    <row r="3" spans="1:8" x14ac:dyDescent="0.2">
      <c r="A3" t="s">
        <v>1242</v>
      </c>
      <c r="B3" s="33">
        <v>3.4200000000000001E-2</v>
      </c>
      <c r="C3" s="33">
        <v>2.4899999999999999E-2</v>
      </c>
      <c r="D3" s="33">
        <f t="shared" ref="D3:D6" si="1">0.85*B3+0.15*C3</f>
        <v>3.2805000000000001E-2</v>
      </c>
      <c r="E3" s="33">
        <f t="shared" si="0"/>
        <v>3.1875000000000001E-2</v>
      </c>
      <c r="F3" s="33">
        <f t="shared" ref="F3:F6" si="2">0.9*B3+0.1*C3</f>
        <v>3.3270000000000001E-2</v>
      </c>
      <c r="G3" s="33">
        <f t="shared" ref="G3:G6" si="3">C3</f>
        <v>2.4899999999999999E-2</v>
      </c>
      <c r="H3" s="33">
        <v>2.5000000000000001E-2</v>
      </c>
    </row>
    <row r="4" spans="1:8" x14ac:dyDescent="0.2">
      <c r="A4" t="s">
        <v>1243</v>
      </c>
      <c r="B4" s="33">
        <v>3.2800000000000003E-2</v>
      </c>
      <c r="C4" s="33">
        <v>1.9699999999999999E-2</v>
      </c>
      <c r="D4" s="33">
        <f t="shared" si="1"/>
        <v>3.0835000000000001E-2</v>
      </c>
      <c r="E4" s="33">
        <f t="shared" si="0"/>
        <v>2.9525000000000003E-2</v>
      </c>
      <c r="F4" s="33">
        <f t="shared" si="2"/>
        <v>3.1490000000000004E-2</v>
      </c>
      <c r="G4" s="33">
        <f t="shared" si="3"/>
        <v>1.9699999999999999E-2</v>
      </c>
      <c r="H4" s="33">
        <v>2.5000000000000001E-2</v>
      </c>
    </row>
    <row r="5" spans="1:8" x14ac:dyDescent="0.2">
      <c r="A5" t="s">
        <v>1244</v>
      </c>
      <c r="B5" s="33">
        <v>2.0099999999999996E-2</v>
      </c>
      <c r="C5" s="33">
        <v>1.77E-2</v>
      </c>
      <c r="D5" s="33">
        <f t="shared" si="1"/>
        <v>1.9739999999999997E-2</v>
      </c>
      <c r="E5" s="33">
        <f t="shared" si="0"/>
        <v>1.9499999999999997E-2</v>
      </c>
      <c r="F5" s="33">
        <f t="shared" si="2"/>
        <v>1.9859999999999999E-2</v>
      </c>
      <c r="G5" s="33">
        <f t="shared" si="3"/>
        <v>1.77E-2</v>
      </c>
      <c r="H5" s="33">
        <v>2.5000000000000001E-2</v>
      </c>
    </row>
    <row r="6" spans="1:8" x14ac:dyDescent="0.2">
      <c r="A6" t="s">
        <v>1245</v>
      </c>
      <c r="B6" s="33">
        <v>4.4200000000000003E-2</v>
      </c>
      <c r="C6" s="33">
        <v>9.2499999999999999E-2</v>
      </c>
      <c r="D6" s="33">
        <f t="shared" si="1"/>
        <v>5.1444999999999998E-2</v>
      </c>
      <c r="E6" s="33">
        <f t="shared" si="0"/>
        <v>5.6274999999999999E-2</v>
      </c>
      <c r="F6" s="33">
        <f t="shared" si="2"/>
        <v>4.9030000000000004E-2</v>
      </c>
      <c r="G6" s="33">
        <f t="shared" si="3"/>
        <v>9.2499999999999999E-2</v>
      </c>
      <c r="H6" s="33">
        <v>2.5000000000000001E-2</v>
      </c>
    </row>
    <row r="7" spans="1:8" x14ac:dyDescent="0.2">
      <c r="A7" t="s">
        <v>1246</v>
      </c>
      <c r="B7" s="33">
        <v>6.3600000000000004E-2</v>
      </c>
      <c r="C7" s="33">
        <v>7.0199999999999999E-2</v>
      </c>
      <c r="D7" s="33">
        <f>0.85*B7+0.15*C7</f>
        <v>6.4590000000000009E-2</v>
      </c>
      <c r="E7" s="33">
        <f t="shared" si="0"/>
        <v>6.5250000000000002E-2</v>
      </c>
      <c r="F7" s="33">
        <f>0.9*B7+0.1*C7</f>
        <v>6.4260000000000012E-2</v>
      </c>
      <c r="G7" s="33">
        <f>C7</f>
        <v>7.0199999999999999E-2</v>
      </c>
      <c r="H7" s="33">
        <v>2.5000000000000001E-2</v>
      </c>
    </row>
    <row r="8" spans="1:8" x14ac:dyDescent="0.2">
      <c r="A8" t="s">
        <v>1247</v>
      </c>
      <c r="B8" s="33">
        <v>4.9399999999999999E-2</v>
      </c>
      <c r="C8" s="33">
        <v>2.5100000000000001E-2</v>
      </c>
      <c r="D8" s="33">
        <f>0.85*B8+0.15*C8</f>
        <v>4.5754999999999997E-2</v>
      </c>
      <c r="E8" s="33">
        <f t="shared" si="0"/>
        <v>4.3325000000000002E-2</v>
      </c>
      <c r="F8" s="33">
        <f>0.9*B8+0.1*C8</f>
        <v>4.6969999999999998E-2</v>
      </c>
      <c r="G8" s="33">
        <f>C8</f>
        <v>2.5100000000000001E-2</v>
      </c>
      <c r="H8" s="33">
        <v>2.5000000000000001E-2</v>
      </c>
    </row>
    <row r="9" spans="1:8" x14ac:dyDescent="0.2">
      <c r="A9" t="s">
        <v>1248</v>
      </c>
      <c r="B9" s="33">
        <v>4.0800000000000003E-2</v>
      </c>
      <c r="C9" s="33">
        <v>2.46E-2</v>
      </c>
      <c r="D9" s="33">
        <f>0.85*B9+0.15*C9</f>
        <v>3.8370000000000001E-2</v>
      </c>
      <c r="E9" s="33">
        <f>0.75*B9+0.25*C9</f>
        <v>3.6750000000000005E-2</v>
      </c>
      <c r="F9" s="33">
        <f>0.9*B9+0.1*C9</f>
        <v>3.9180000000000006E-2</v>
      </c>
      <c r="G9" s="33">
        <f>C9</f>
        <v>2.46E-2</v>
      </c>
      <c r="H9" s="33">
        <v>2.5000000000000001E-2</v>
      </c>
    </row>
    <row r="10" spans="1:8" x14ac:dyDescent="0.2">
      <c r="A10" t="s">
        <v>1249</v>
      </c>
      <c r="B10" s="33">
        <v>2.52E-2</v>
      </c>
      <c r="C10" s="33">
        <v>1.4500000000000001E-2</v>
      </c>
      <c r="D10" s="33">
        <f>0.85*B10+0.15*C10</f>
        <v>2.3594999999999998E-2</v>
      </c>
      <c r="E10" s="33">
        <f>0.75*B10+0.25*C10</f>
        <v>2.2525E-2</v>
      </c>
      <c r="F10" s="33">
        <f>0.9*B10+0.1*C10</f>
        <v>2.4130000000000002E-2</v>
      </c>
      <c r="G10" s="33">
        <f>C10</f>
        <v>1.4500000000000001E-2</v>
      </c>
      <c r="H10" s="33">
        <v>2.5000000000000001E-2</v>
      </c>
    </row>
    <row r="11" spans="1:8" x14ac:dyDescent="0.2">
      <c r="A11" t="s">
        <v>1250</v>
      </c>
      <c r="B11" s="33">
        <v>3.2399999999999998E-2</v>
      </c>
      <c r="C11" s="33">
        <v>1.7299999999999999E-2</v>
      </c>
      <c r="D11" s="33">
        <f>0.85*B11+0.15*C11</f>
        <v>3.0134999999999999E-2</v>
      </c>
      <c r="E11" s="33">
        <f>0.75*B11+0.25*C11</f>
        <v>2.8624999999999998E-2</v>
      </c>
      <c r="F11" s="33">
        <f>0.9*B11+0.1*C11</f>
        <v>3.0889999999999997E-2</v>
      </c>
      <c r="G11" s="33">
        <f>C11</f>
        <v>1.7299999999999999E-2</v>
      </c>
      <c r="H11" s="33">
        <v>2.5000000000000001E-2</v>
      </c>
    </row>
    <row r="12" spans="1:8" x14ac:dyDescent="0.2">
      <c r="A12" t="s">
        <v>1251</v>
      </c>
      <c r="B12" s="33">
        <v>3.8699999999999998E-2</v>
      </c>
      <c r="C12" s="33">
        <v>1.83E-2</v>
      </c>
      <c r="D12" s="33">
        <f t="shared" ref="D12" si="4">0.85*B12+0.15*C12</f>
        <v>3.5639999999999998E-2</v>
      </c>
      <c r="E12" s="33">
        <f>0.75*B12+0.25*C12</f>
        <v>3.3599999999999998E-2</v>
      </c>
      <c r="F12" s="33">
        <f t="shared" ref="F12" si="5">0.9*B12+0.1*C12</f>
        <v>3.6659999999999998E-2</v>
      </c>
      <c r="G12" s="33">
        <f t="shared" ref="G12" si="6">C12</f>
        <v>1.83E-2</v>
      </c>
      <c r="H12" s="33">
        <v>2.5000000000000001E-2</v>
      </c>
    </row>
    <row r="13" spans="1:8" x14ac:dyDescent="0.2">
      <c r="A13" t="s">
        <v>1252</v>
      </c>
      <c r="B13" s="33">
        <v>4.7399999999999998E-2</v>
      </c>
      <c r="C13" s="33">
        <v>4.87E-2</v>
      </c>
      <c r="D13" s="33">
        <f>0.85*B13+0.15*C13</f>
        <v>4.7594999999999998E-2</v>
      </c>
      <c r="E13" s="33">
        <f t="shared" ref="E13" si="7">0.75*B13+0.25*C13</f>
        <v>4.7724999999999997E-2</v>
      </c>
      <c r="F13" s="33">
        <f>0.9*B13+0.1*C13</f>
        <v>4.7529999999999996E-2</v>
      </c>
      <c r="G13" s="33">
        <f>C13</f>
        <v>4.87E-2</v>
      </c>
      <c r="H13" s="33">
        <v>2.5000000000000001E-2</v>
      </c>
    </row>
    <row r="14" spans="1:8" x14ac:dyDescent="0.2">
      <c r="A14" t="s">
        <v>1253</v>
      </c>
      <c r="B14" s="33">
        <f t="shared" ref="B14:H14" si="8">1+B2</f>
        <v>1.0296000000000001</v>
      </c>
      <c r="C14" s="33">
        <f t="shared" si="8"/>
        <v>1.0155000000000001</v>
      </c>
      <c r="D14" s="33">
        <f t="shared" si="8"/>
        <v>1.027485</v>
      </c>
      <c r="E14" s="33">
        <f t="shared" si="8"/>
        <v>1.0260750000000001</v>
      </c>
      <c r="F14" s="33">
        <f t="shared" si="8"/>
        <v>1.0281899999999999</v>
      </c>
      <c r="G14" s="33">
        <f t="shared" si="8"/>
        <v>1.0155000000000001</v>
      </c>
      <c r="H14" s="33">
        <f t="shared" si="8"/>
        <v>1.0249999999999999</v>
      </c>
    </row>
    <row r="15" spans="1:8" x14ac:dyDescent="0.2">
      <c r="A15" t="s">
        <v>1254</v>
      </c>
      <c r="B15" s="33">
        <f t="shared" ref="B15:H20" si="9">B14*(1+B3)</f>
        <v>1.0648123200000001</v>
      </c>
      <c r="C15" s="33">
        <f t="shared" si="9"/>
        <v>1.0407859500000001</v>
      </c>
      <c r="D15" s="33">
        <f t="shared" si="9"/>
        <v>1.0611916454249999</v>
      </c>
      <c r="E15" s="33">
        <f t="shared" si="9"/>
        <v>1.0587811406250003</v>
      </c>
      <c r="F15" s="33">
        <f t="shared" si="9"/>
        <v>1.0623978812999999</v>
      </c>
      <c r="G15" s="33">
        <f t="shared" si="9"/>
        <v>1.0407859500000001</v>
      </c>
      <c r="H15" s="33">
        <f t="shared" si="9"/>
        <v>1.0506249999999999</v>
      </c>
    </row>
    <row r="16" spans="1:8" x14ac:dyDescent="0.2">
      <c r="A16" t="s">
        <v>1255</v>
      </c>
      <c r="B16" s="33">
        <f t="shared" si="9"/>
        <v>1.099738164096</v>
      </c>
      <c r="C16" s="33">
        <f t="shared" si="9"/>
        <v>1.061289433215</v>
      </c>
      <c r="D16" s="33">
        <f t="shared" si="9"/>
        <v>1.0939134898116798</v>
      </c>
      <c r="E16" s="33">
        <f t="shared" si="9"/>
        <v>1.0900416538019535</v>
      </c>
      <c r="F16" s="33">
        <f t="shared" si="9"/>
        <v>1.0958527905821369</v>
      </c>
      <c r="G16" s="33">
        <f t="shared" si="9"/>
        <v>1.061289433215</v>
      </c>
      <c r="H16" s="33">
        <f t="shared" si="9"/>
        <v>1.0768906249999999</v>
      </c>
    </row>
    <row r="17" spans="1:8" x14ac:dyDescent="0.2">
      <c r="A17" t="s">
        <v>1256</v>
      </c>
      <c r="B17" s="33">
        <f t="shared" si="9"/>
        <v>1.1218429011943296</v>
      </c>
      <c r="C17" s="33">
        <f t="shared" si="9"/>
        <v>1.0800742561829055</v>
      </c>
      <c r="D17" s="33">
        <f t="shared" si="9"/>
        <v>1.1155073421005623</v>
      </c>
      <c r="E17" s="33">
        <f t="shared" si="9"/>
        <v>1.1112974660510917</v>
      </c>
      <c r="F17" s="33">
        <f t="shared" si="9"/>
        <v>1.1176164270030982</v>
      </c>
      <c r="G17" s="33">
        <f t="shared" si="9"/>
        <v>1.0800742561829055</v>
      </c>
      <c r="H17" s="33">
        <f t="shared" si="9"/>
        <v>1.1038128906249998</v>
      </c>
    </row>
    <row r="18" spans="1:8" x14ac:dyDescent="0.2">
      <c r="A18" t="s">
        <v>1257</v>
      </c>
      <c r="B18" s="33">
        <f t="shared" si="9"/>
        <v>1.1714283574271189</v>
      </c>
      <c r="C18" s="33">
        <f t="shared" si="9"/>
        <v>1.1799811248798244</v>
      </c>
      <c r="D18" s="33">
        <f t="shared" si="9"/>
        <v>1.1728946173149257</v>
      </c>
      <c r="E18" s="33">
        <f t="shared" si="9"/>
        <v>1.1738357309531169</v>
      </c>
      <c r="F18" s="33">
        <f t="shared" si="9"/>
        <v>1.17241316041906</v>
      </c>
      <c r="G18" s="33">
        <f t="shared" si="9"/>
        <v>1.1799811248798244</v>
      </c>
      <c r="H18" s="33">
        <f t="shared" si="9"/>
        <v>1.1314082128906247</v>
      </c>
    </row>
    <row r="19" spans="1:8" x14ac:dyDescent="0.2">
      <c r="A19" t="s">
        <v>1258</v>
      </c>
      <c r="B19" s="33">
        <f t="shared" si="9"/>
        <v>1.2459312009594838</v>
      </c>
      <c r="C19" s="33">
        <f t="shared" si="9"/>
        <v>1.2628157998463883</v>
      </c>
      <c r="D19" s="33">
        <f t="shared" si="9"/>
        <v>1.2486518806472966</v>
      </c>
      <c r="E19" s="33">
        <f t="shared" si="9"/>
        <v>1.2504285123978078</v>
      </c>
      <c r="F19" s="33">
        <f t="shared" si="9"/>
        <v>1.2477524301075886</v>
      </c>
      <c r="G19" s="33">
        <f t="shared" si="9"/>
        <v>1.2628157998463883</v>
      </c>
      <c r="H19" s="33">
        <f t="shared" si="9"/>
        <v>1.1596934182128902</v>
      </c>
    </row>
    <row r="20" spans="1:8" x14ac:dyDescent="0.2">
      <c r="A20" t="s">
        <v>1259</v>
      </c>
      <c r="B20" s="33">
        <f t="shared" si="9"/>
        <v>1.3074802022868821</v>
      </c>
      <c r="C20" s="33">
        <f t="shared" si="9"/>
        <v>1.2945124764225324</v>
      </c>
      <c r="D20" s="33">
        <f t="shared" si="9"/>
        <v>1.3057839474463135</v>
      </c>
      <c r="E20" s="33">
        <f t="shared" si="9"/>
        <v>1.3046033276974429</v>
      </c>
      <c r="F20" s="33">
        <f t="shared" si="9"/>
        <v>1.306359361749742</v>
      </c>
      <c r="G20" s="33">
        <f t="shared" si="9"/>
        <v>1.2945124764225324</v>
      </c>
      <c r="H20" s="33">
        <f t="shared" si="9"/>
        <v>1.1886857536682123</v>
      </c>
    </row>
    <row r="21" spans="1:8" x14ac:dyDescent="0.2">
      <c r="A21" t="s">
        <v>1260</v>
      </c>
      <c r="B21" s="33">
        <f t="shared" ref="B21:H21" si="10">1+B5</f>
        <v>1.0201</v>
      </c>
      <c r="C21" s="33">
        <f t="shared" si="10"/>
        <v>1.0177</v>
      </c>
      <c r="D21" s="33">
        <f t="shared" si="10"/>
        <v>1.0197400000000001</v>
      </c>
      <c r="E21" s="33">
        <f t="shared" si="10"/>
        <v>1.0195000000000001</v>
      </c>
      <c r="F21" s="33">
        <f t="shared" si="10"/>
        <v>1.01986</v>
      </c>
      <c r="G21" s="33">
        <f t="shared" si="10"/>
        <v>1.0177</v>
      </c>
      <c r="H21" s="33">
        <f t="shared" si="10"/>
        <v>1.0249999999999999</v>
      </c>
    </row>
    <row r="22" spans="1:8" x14ac:dyDescent="0.2">
      <c r="A22" t="s">
        <v>1261</v>
      </c>
      <c r="B22" s="33">
        <f t="shared" ref="B22:H24" si="11">B21*(1+B6)</f>
        <v>1.0651884199999999</v>
      </c>
      <c r="C22" s="33">
        <f t="shared" si="11"/>
        <v>1.11183725</v>
      </c>
      <c r="D22" s="33">
        <f t="shared" si="11"/>
        <v>1.0722005243000001</v>
      </c>
      <c r="E22" s="33">
        <f t="shared" si="11"/>
        <v>1.0768723625000001</v>
      </c>
      <c r="F22" s="33">
        <f t="shared" si="11"/>
        <v>1.0698637357999998</v>
      </c>
      <c r="G22" s="33">
        <f t="shared" si="11"/>
        <v>1.11183725</v>
      </c>
      <c r="H22" s="33">
        <f t="shared" si="11"/>
        <v>1.0506249999999999</v>
      </c>
    </row>
    <row r="23" spans="1:8" x14ac:dyDescent="0.2">
      <c r="A23" t="s">
        <v>1262</v>
      </c>
      <c r="B23" s="33">
        <f t="shared" si="11"/>
        <v>1.1329344035119999</v>
      </c>
      <c r="C23" s="33">
        <f t="shared" si="11"/>
        <v>1.18988822495</v>
      </c>
      <c r="D23" s="33">
        <f t="shared" si="11"/>
        <v>1.1414539561645372</v>
      </c>
      <c r="E23" s="33">
        <f t="shared" si="11"/>
        <v>1.147138284153125</v>
      </c>
      <c r="F23" s="33">
        <f t="shared" si="11"/>
        <v>1.1386131794625078</v>
      </c>
      <c r="G23" s="33">
        <f t="shared" si="11"/>
        <v>1.18988822495</v>
      </c>
      <c r="H23" s="33">
        <f t="shared" si="11"/>
        <v>1.0768906249999999</v>
      </c>
    </row>
    <row r="24" spans="1:8" x14ac:dyDescent="0.2">
      <c r="A24" t="s">
        <v>1263</v>
      </c>
      <c r="B24" s="33">
        <f t="shared" si="11"/>
        <v>1.1889013630454925</v>
      </c>
      <c r="C24" s="33">
        <f t="shared" si="11"/>
        <v>1.2197544193962448</v>
      </c>
      <c r="D24" s="33">
        <f t="shared" si="11"/>
        <v>1.1936811819288455</v>
      </c>
      <c r="E24" s="33">
        <f t="shared" si="11"/>
        <v>1.1968380503140592</v>
      </c>
      <c r="F24" s="33">
        <f t="shared" si="11"/>
        <v>1.1920938405018617</v>
      </c>
      <c r="G24" s="33">
        <f t="shared" si="11"/>
        <v>1.2197544193962448</v>
      </c>
      <c r="H24" s="33">
        <f t="shared" si="11"/>
        <v>1.1038128906249998</v>
      </c>
    </row>
    <row r="25" spans="1:8" x14ac:dyDescent="0.2">
      <c r="A25" t="s">
        <v>1264</v>
      </c>
      <c r="B25" s="33">
        <f>(1+B6)*(1+B7)/(1+B12)</f>
        <v>1.0692318475016851</v>
      </c>
      <c r="C25" s="33">
        <f>(1+C6)*(1+C7)/(1+C12)</f>
        <v>1.1481817735441422</v>
      </c>
      <c r="D25" s="33">
        <f>0.85*B25+0.15*C25</f>
        <v>1.0810743364080537</v>
      </c>
      <c r="E25" s="33">
        <f>0.75*B25+0.25*C25</f>
        <v>1.0889693290122993</v>
      </c>
      <c r="F25" s="33">
        <f>0.9*B25+0.1*C25</f>
        <v>1.0771268401059308</v>
      </c>
      <c r="G25" s="33">
        <f>C25</f>
        <v>1.1481817735441422</v>
      </c>
      <c r="H25" s="33">
        <f>1+H7</f>
        <v>1.0249999999999999</v>
      </c>
    </row>
    <row r="26" spans="1:8" x14ac:dyDescent="0.2">
      <c r="A26" t="s">
        <v>1265</v>
      </c>
      <c r="B26" s="33">
        <f>B25*(1+B8)</f>
        <v>1.1220519007682683</v>
      </c>
      <c r="C26" s="33">
        <f>C25*(1+C8)</f>
        <v>1.1770011360601</v>
      </c>
      <c r="D26" s="33">
        <f>0.85*B26+0.15*C26</f>
        <v>1.1302942860620431</v>
      </c>
      <c r="E26" s="33">
        <f>0.75*B26+0.25*C26</f>
        <v>1.1357892095912263</v>
      </c>
      <c r="F26" s="33">
        <f>0.9*B26+0.1*C26</f>
        <v>1.1275468242974516</v>
      </c>
      <c r="G26" s="33">
        <f>C26</f>
        <v>1.1770011360601</v>
      </c>
      <c r="H26" s="33">
        <f>H25*(1+H8)</f>
        <v>1.0506249999999999</v>
      </c>
    </row>
    <row r="27" spans="1:8" x14ac:dyDescent="0.2">
      <c r="B27" s="33"/>
      <c r="C27" s="33"/>
      <c r="D27" s="33"/>
      <c r="E27" s="33"/>
      <c r="F27" s="33"/>
      <c r="G27" s="33"/>
      <c r="H27" s="33"/>
    </row>
    <row r="28" spans="1:8" x14ac:dyDescent="0.2">
      <c r="B28" t="s">
        <v>1234</v>
      </c>
      <c r="C28" t="s">
        <v>1235</v>
      </c>
      <c r="D28" t="s">
        <v>1236</v>
      </c>
    </row>
    <row r="29" spans="1:8" x14ac:dyDescent="0.2">
      <c r="A29">
        <v>2020</v>
      </c>
      <c r="D29" s="31">
        <v>7.0699999999999999E-3</v>
      </c>
      <c r="E29" s="32" t="s">
        <v>1295</v>
      </c>
    </row>
    <row r="30" spans="1:8" x14ac:dyDescent="0.2">
      <c r="A30">
        <v>2021</v>
      </c>
      <c r="B30" s="31">
        <f>B5</f>
        <v>2.0099999999999996E-2</v>
      </c>
      <c r="C30" s="31">
        <f>C5</f>
        <v>1.77E-2</v>
      </c>
      <c r="D30" s="33">
        <f>B30*0.85+C30*0.15</f>
        <v>1.9739999999999997E-2</v>
      </c>
      <c r="E30" s="32" t="s">
        <v>1297</v>
      </c>
    </row>
    <row r="31" spans="1:8" x14ac:dyDescent="0.2">
      <c r="A31">
        <v>2022</v>
      </c>
      <c r="B31" s="31">
        <f t="shared" ref="B31:C31" si="12">B6</f>
        <v>4.4200000000000003E-2</v>
      </c>
      <c r="C31" s="31">
        <f t="shared" si="12"/>
        <v>9.2499999999999999E-2</v>
      </c>
      <c r="D31" s="33">
        <f t="shared" ref="D31:D33" si="13">B31*0.85+C31*0.15</f>
        <v>5.1444999999999998E-2</v>
      </c>
      <c r="E31" s="32" t="s">
        <v>1297</v>
      </c>
    </row>
    <row r="32" spans="1:8" x14ac:dyDescent="0.2">
      <c r="A32">
        <v>2023</v>
      </c>
      <c r="B32" s="31">
        <f t="shared" ref="B32:C32" si="14">B7</f>
        <v>6.3600000000000004E-2</v>
      </c>
      <c r="C32" s="31">
        <f t="shared" si="14"/>
        <v>7.0199999999999999E-2</v>
      </c>
      <c r="D32" s="33">
        <f t="shared" si="13"/>
        <v>6.4590000000000009E-2</v>
      </c>
      <c r="E32" s="32" t="s">
        <v>1297</v>
      </c>
    </row>
    <row r="33" spans="1:5" x14ac:dyDescent="0.2">
      <c r="A33">
        <v>2024</v>
      </c>
      <c r="B33" s="31">
        <f>B8</f>
        <v>4.9399999999999999E-2</v>
      </c>
      <c r="C33" s="31">
        <f>C8</f>
        <v>2.5100000000000001E-2</v>
      </c>
      <c r="D33" s="33">
        <f t="shared" si="13"/>
        <v>4.5754999999999997E-2</v>
      </c>
      <c r="E33" s="32" t="s">
        <v>1298</v>
      </c>
    </row>
    <row r="34" spans="1:5" x14ac:dyDescent="0.2"/>
    <row r="35" spans="1:5" x14ac:dyDescent="0.2">
      <c r="A35" s="83" t="s">
        <v>1296</v>
      </c>
      <c r="B35" s="84"/>
      <c r="C35" s="85"/>
      <c r="D35" s="34">
        <f>((1+D29)*(1+D30)*(1+D31)*(1+D32)*(1+D33))-1</f>
        <v>0.20212050788508207</v>
      </c>
    </row>
    <row r="43" spans="1:5" x14ac:dyDescent="0.2"/>
  </sheetData>
  <mergeCells count="1">
    <mergeCell ref="A35:C35"/>
  </mergeCell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A37919-3B82-4078-A5FD-97391C5377F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Voorblad</vt:lpstr>
      <vt:lpstr>Berekening en uitkomsten</vt:lpstr>
      <vt:lpstr>UPM OFZ Ambulant</vt:lpstr>
      <vt:lpstr>UPM OFZ Klinisch</vt:lpstr>
      <vt:lpstr>UPM TBS</vt:lpstr>
      <vt:lpstr>2024Consult</vt:lpstr>
      <vt:lpstr>2024Groepsconsult</vt:lpstr>
      <vt:lpstr>2024Toeslagen</vt:lpstr>
      <vt:lpstr>2024Verblijf</vt:lpstr>
      <vt:lpstr>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Martinius</dc:creator>
  <cp:lastModifiedBy>Alex Martinius</cp:lastModifiedBy>
  <cp:lastPrinted>2024-07-20T13:18:05Z</cp:lastPrinted>
  <dcterms:created xsi:type="dcterms:W3CDTF">2024-07-19T19:48:32Z</dcterms:created>
  <dcterms:modified xsi:type="dcterms:W3CDTF">2025-01-17T15:35:41Z</dcterms:modified>
</cp:coreProperties>
</file>